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0"/>
  </bookViews>
  <sheets>
    <sheet name="баланс" sheetId="1" r:id="rId1"/>
    <sheet name="отчет о прибыли" sheetId="2" r:id="rId2"/>
    <sheet name="cash flow" sheetId="3" r:id="rId3"/>
    <sheet name="о движ  капитала" sheetId="4" r:id="rId4"/>
    <sheet name="нормативы" sheetId="5" r:id="rId5"/>
  </sheets>
  <definedNames>
    <definedName name="_xlnm.Print_Area" localSheetId="1">'отчет о прибыли'!$A:$IV</definedName>
  </definedNames>
  <calcPr fullCalcOnLoad="1"/>
</workbook>
</file>

<file path=xl/sharedStrings.xml><?xml version="1.0" encoding="utf-8"?>
<sst xmlns="http://schemas.openxmlformats.org/spreadsheetml/2006/main" count="212" uniqueCount="153">
  <si>
    <t xml:space="preserve">Бишкекский филиал Национального Банка Пакистана </t>
  </si>
  <si>
    <t>ОТЧЕТ О ДВИЖЕНИИ ДЕНЕЖНЫХ СРЕДСТВ</t>
  </si>
  <si>
    <t>Наименование статьи</t>
  </si>
  <si>
    <t>Движение денежных средств от операционной деятельности:</t>
  </si>
  <si>
    <t>Процентные и операционные доходы</t>
  </si>
  <si>
    <t>% доход+опер. Доход -неден. Статьи(доход по ЦБ+нериал. Курс+проч.доход -/+ измен в начисл % к получ.+доход по ден.эквивалентам- доход от амортиз.дисконта</t>
  </si>
  <si>
    <t>(Уплата процентов)</t>
  </si>
  <si>
    <t>% расход -/+ измен. % к выплате</t>
  </si>
  <si>
    <t>(Выплаты поставщикам и сотрудникам)</t>
  </si>
  <si>
    <t>опер.расходы -аморт.-/+ измен в на числ обязательствах</t>
  </si>
  <si>
    <t>Операционная прибыль до выплаты налога на прибыль и изменения операционных активов</t>
  </si>
  <si>
    <t>Депозиты в финансовых организациях</t>
  </si>
  <si>
    <t>Средства, авансирован. клиентам</t>
  </si>
  <si>
    <t>кредиты</t>
  </si>
  <si>
    <t>-</t>
  </si>
  <si>
    <t>Прочие активы</t>
  </si>
  <si>
    <t>Увеличение (уменьшение) операционных обязательств</t>
  </si>
  <si>
    <t>Депозиты клиентов</t>
  </si>
  <si>
    <t>Прочие обязательства</t>
  </si>
  <si>
    <t>залог+невыясненные суммы+тратты</t>
  </si>
  <si>
    <t>Чистое движение денежных средств от операционной деятельности до вычета налога на прибыль</t>
  </si>
  <si>
    <t>(Уплаченный налог на прибыль)</t>
  </si>
  <si>
    <t xml:space="preserve"> расходы по нал. Пр - 11542.1 +/- 21101</t>
  </si>
  <si>
    <t>Движение денежных средств от инвестиционной деятельности:</t>
  </si>
  <si>
    <t>Продажа, погашение инвестиционных  ценных бумаг</t>
  </si>
  <si>
    <t>(Покупка)  инвестиционных  ценных бумаг</t>
  </si>
  <si>
    <t>Продажа основных средств</t>
  </si>
  <si>
    <t>(Покупка) основных средств</t>
  </si>
  <si>
    <t xml:space="preserve">(Увеличение)/уменьшение прочих инвестиционных операций </t>
  </si>
  <si>
    <t>Движение денежных средств от финансовой деятельности:</t>
  </si>
  <si>
    <t>Поступления от выпуска долговых обязательств</t>
  </si>
  <si>
    <t>(Выплаты по  долговым обязательствам)</t>
  </si>
  <si>
    <t>Увеличение/(уменьшение) денежных средств от прочих финансовых операций</t>
  </si>
  <si>
    <t>Влияние колебаний валютного курса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</si>
  <si>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</si>
  <si>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</si>
  <si>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</si>
  <si>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</si>
  <si>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</si>
  <si>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</si>
  <si>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</si>
  <si>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</si>
  <si>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</si>
  <si>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</si>
  <si>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</si>
  <si>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</si>
  <si>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</si>
  <si>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</si>
  <si>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</si>
  <si>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</si>
  <si>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</si>
  <si>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</si>
  <si>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</si>
  <si>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</si>
  <si>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</si>
  <si>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</si>
  <si>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</si>
  <si>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</si>
  <si>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</si>
  <si>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</si>
  <si>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</si>
  <si>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</si>
  <si>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</si>
  <si>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</si>
  <si>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</si>
  <si>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</si>
  <si>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</si>
  <si>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</si>
  <si>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</si>
  <si>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</si>
  <si>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</si>
  <si>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</si>
  <si>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</si>
  <si>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</si>
  <si>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</si>
  <si>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 xml:space="preserve">Генеральный менеджер      </t>
  </si>
  <si>
    <t xml:space="preserve">Главный бухгалтер  </t>
  </si>
  <si>
    <t xml:space="preserve">ОТЧЕТ ОБ ИЗМЕНЕНИЯХ В КАПИТАЛЕ </t>
  </si>
  <si>
    <t xml:space="preserve"> </t>
  </si>
  <si>
    <t xml:space="preserve">       Наименование статей</t>
  </si>
  <si>
    <t>Акционерный капитал</t>
  </si>
  <si>
    <t>Доп-но оплаченный капитал</t>
  </si>
  <si>
    <t xml:space="preserve">Всего собственный капитал </t>
  </si>
  <si>
    <t>Увеличение акционерного капитала, выпущенные простые акции</t>
  </si>
  <si>
    <t>Средства ,внесенные акционерами банка в течение отчетного периода</t>
  </si>
  <si>
    <t>Чистая прибыль (убыток)</t>
  </si>
  <si>
    <t>Обьявленные дивиденды</t>
  </si>
  <si>
    <t xml:space="preserve">       </t>
  </si>
  <si>
    <t>Другие изменения,уменьшающие нераспределенную прибыль</t>
  </si>
  <si>
    <t>М.Наимулла Джан</t>
  </si>
  <si>
    <t>Главный  бухгалтер</t>
  </si>
  <si>
    <t>Табалдиева Ж.А.</t>
  </si>
  <si>
    <t>Субординированный долг</t>
  </si>
  <si>
    <t xml:space="preserve">           Сведения о соблюдении экономических нормативов </t>
  </si>
  <si>
    <t>Наименование экономических нормативов и требований</t>
  </si>
  <si>
    <t xml:space="preserve">Установленное значение норматива  </t>
  </si>
  <si>
    <t>Фактическое значение норматива  (%)</t>
  </si>
  <si>
    <t>Максимальный размер риска на одного заемщика, не связанного с банком (К1.1)</t>
  </si>
  <si>
    <t>не более 20%</t>
  </si>
  <si>
    <t>Максимальный размер риска на одного заемщика, связанного с банком (К1.2)</t>
  </si>
  <si>
    <t>не более 15%</t>
  </si>
  <si>
    <t>Максимальный размер риска по межбанковским размещениям , не связанного с банком (К1.3)</t>
  </si>
  <si>
    <t>не более 30%</t>
  </si>
  <si>
    <t>Максимальный размер риска по межбанковским размещениям в банк,  связанный с банком (К1.4)</t>
  </si>
  <si>
    <t>Коэффициент адекватности суммарного капитала (К2.1)</t>
  </si>
  <si>
    <t>не менее 12%</t>
  </si>
  <si>
    <t>Коэффициент адекватности  капитала первого уровня (К2.2)</t>
  </si>
  <si>
    <t>не менее 6%</t>
  </si>
  <si>
    <t>Коэффициент левеража (К2.3)</t>
  </si>
  <si>
    <t>не менее 8%</t>
  </si>
  <si>
    <t>Норматив ликвидности банка (К3)</t>
  </si>
  <si>
    <t>не менее 30%</t>
  </si>
  <si>
    <t>Количество дней нарушений по суммарной величине длинных валютных позиций по всем валютам (К4.1)</t>
  </si>
  <si>
    <t>Количество дней нарушений по суммарной величинекоротких валютных позиций по всем валютам (К4.2)</t>
  </si>
  <si>
    <t xml:space="preserve">не более 20% </t>
  </si>
  <si>
    <t xml:space="preserve"> Генеральный менеджер    ___________________ Мухаммад Наимулла Джан</t>
  </si>
  <si>
    <t>Главный бухгалтер                      _________________        Ж. А.Табалдиева</t>
  </si>
  <si>
    <t>Средства ,внесенные  акционерами банка и преобразованные в уставной капитал в течение отчетного периода</t>
  </si>
  <si>
    <t>Увеличение (уменьшение) операционных активов</t>
  </si>
  <si>
    <t>Чистый (отток)/приток  денежных средств от операционной деятельности</t>
  </si>
  <si>
    <t>Чистый (отток)/приток  денежных средств от инвестиционной деятельности</t>
  </si>
  <si>
    <t>Чистый (отток)/приток  денежных средств от финансовой деятельности</t>
  </si>
  <si>
    <t>Чистое увеличение (уменьшение) денежных средств и их эквивалентов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</si>
  <si>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</si>
  <si>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</si>
  <si>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</si>
  <si>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</si>
  <si>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</si>
  <si>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</si>
  <si>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</si>
  <si>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</si>
  <si>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</si>
  <si>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</si>
  <si>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</si>
  <si>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Нераспред.   прибыль</t>
  </si>
  <si>
    <t>М. Наимулла Джан</t>
  </si>
  <si>
    <t>примечание</t>
  </si>
  <si>
    <t>(Покупка) нематериальных активов</t>
  </si>
  <si>
    <t xml:space="preserve">примечание </t>
  </si>
  <si>
    <t xml:space="preserve">Отложенный налог </t>
  </si>
  <si>
    <t xml:space="preserve">Остаток на 1 января 2007 года </t>
  </si>
  <si>
    <t>Остаток на 31 деабря 2007 года</t>
  </si>
  <si>
    <t>на 31 декабря 2008 года</t>
  </si>
  <si>
    <t xml:space="preserve">за период с 1 января 2008 года по 31 декабря 2008 года </t>
  </si>
  <si>
    <t>Остаток на 31 деабря 2008 года</t>
  </si>
  <si>
    <t xml:space="preserve">ноты </t>
  </si>
  <si>
    <t>10304-1</t>
  </si>
  <si>
    <t>10304-2</t>
  </si>
  <si>
    <t>10304-5</t>
  </si>
  <si>
    <t>10304-6</t>
  </si>
  <si>
    <t>за период с 1 января 2008 года по  31 декабря  2008 года</t>
  </si>
  <si>
    <t>за период с 1 января 2008 года по  31 декабря  2008года</t>
  </si>
  <si>
    <t xml:space="preserve">        за IV квартал  2008г. по состоянию на 31 декабря  2008.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</si>
</sst>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  <numFmt numFmtId="184" formatCode="#,##0.000;\(#,##0.000\)"/>
    <numFmt numFmtId="185" formatCode="[$-FC19]d\ mmmm\ yyyy\ &quot;г.&quot;"/>
    <numFmt numFmtId="186" formatCode="dd/mm/yy;@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8"/>
      <name val="Arial Cyr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2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6" fillId="0" borderId="2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vertical="center" wrapText="1"/>
    </xf>
    <xf numFmtId="173" fontId="7" fillId="2" borderId="0" xfId="0" applyNumberFormat="1" applyFont="1" applyFill="1" applyBorder="1" applyAlignment="1">
      <alignment vertical="center" wrapText="1"/>
    </xf>
    <xf numFmtId="173" fontId="7" fillId="0" borderId="0" xfId="0" applyNumberFormat="1" applyFont="1" applyBorder="1" applyAlignment="1">
      <alignment horizontal="left" vertical="top" wrapText="1"/>
    </xf>
    <xf numFmtId="173" fontId="7" fillId="0" borderId="0" xfId="0" applyNumberFormat="1" applyFont="1" applyBorder="1" applyAlignment="1">
      <alignment horizontal="right" vertical="top" wrapText="1"/>
    </xf>
    <xf numFmtId="173" fontId="7" fillId="2" borderId="0" xfId="0" applyNumberFormat="1" applyFont="1" applyFill="1" applyBorder="1" applyAlignment="1">
      <alignment/>
    </xf>
    <xf numFmtId="173" fontId="7" fillId="0" borderId="2" xfId="0" applyNumberFormat="1" applyFont="1" applyBorder="1" applyAlignment="1">
      <alignment wrapText="1"/>
    </xf>
    <xf numFmtId="173" fontId="7" fillId="0" borderId="0" xfId="0" applyNumberFormat="1" applyFont="1" applyBorder="1" applyAlignment="1">
      <alignment wrapText="1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173" fontId="8" fillId="0" borderId="0" xfId="0" applyNumberFormat="1" applyFont="1" applyBorder="1" applyAlignment="1">
      <alignment wrapText="1"/>
    </xf>
    <xf numFmtId="173" fontId="7" fillId="0" borderId="2" xfId="0" applyNumberFormat="1" applyFont="1" applyBorder="1" applyAlignment="1">
      <alignment vertical="top" wrapText="1"/>
    </xf>
    <xf numFmtId="173" fontId="7" fillId="0" borderId="0" xfId="0" applyNumberFormat="1" applyFont="1" applyBorder="1" applyAlignment="1">
      <alignment vertical="top" wrapText="1"/>
    </xf>
    <xf numFmtId="173" fontId="9" fillId="0" borderId="2" xfId="0" applyNumberFormat="1" applyFont="1" applyBorder="1" applyAlignment="1">
      <alignment wrapText="1"/>
    </xf>
    <xf numFmtId="173" fontId="9" fillId="0" borderId="0" xfId="0" applyNumberFormat="1" applyFont="1" applyBorder="1" applyAlignment="1">
      <alignment wrapText="1"/>
    </xf>
    <xf numFmtId="173" fontId="6" fillId="0" borderId="2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Border="1" applyAlignment="1">
      <alignment wrapText="1"/>
    </xf>
    <xf numFmtId="173" fontId="7" fillId="2" borderId="0" xfId="0" applyNumberFormat="1" applyFont="1" applyFill="1" applyBorder="1" applyAlignment="1">
      <alignment vertical="top" wrapText="1"/>
    </xf>
    <xf numFmtId="173" fontId="6" fillId="0" borderId="3" xfId="0" applyNumberFormat="1" applyFont="1" applyBorder="1" applyAlignment="1">
      <alignment wrapText="1"/>
    </xf>
    <xf numFmtId="173" fontId="6" fillId="0" borderId="3" xfId="0" applyNumberFormat="1" applyFont="1" applyBorder="1" applyAlignment="1">
      <alignment horizontal="right" vertical="center"/>
    </xf>
    <xf numFmtId="173" fontId="6" fillId="0" borderId="2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/>
    </xf>
    <xf numFmtId="173" fontId="7" fillId="0" borderId="0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173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172" fontId="7" fillId="0" borderId="7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172" fontId="7" fillId="0" borderId="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11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right"/>
    </xf>
    <xf numFmtId="173" fontId="0" fillId="0" borderId="2" xfId="0" applyNumberForma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 horizontal="center" wrapText="1"/>
    </xf>
    <xf numFmtId="173" fontId="6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righ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3" fontId="6" fillId="0" borderId="4" xfId="0" applyNumberFormat="1" applyFont="1" applyBorder="1" applyAlignment="1">
      <alignment horizontal="center" vertical="top" wrapText="1"/>
    </xf>
    <xf numFmtId="173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173" fontId="7" fillId="0" borderId="0" xfId="0" applyNumberFormat="1" applyFont="1" applyBorder="1" applyAlignment="1">
      <alignment horizontal="center" wrapText="1"/>
    </xf>
    <xf numFmtId="173" fontId="7" fillId="0" borderId="2" xfId="0" applyNumberFormat="1" applyFont="1" applyBorder="1" applyAlignment="1">
      <alignment horizontal="center" wrapText="1"/>
    </xf>
    <xf numFmtId="43" fontId="7" fillId="0" borderId="5" xfId="15" applyFont="1" applyBorder="1" applyAlignment="1">
      <alignment vertical="top" wrapText="1"/>
    </xf>
    <xf numFmtId="43" fontId="7" fillId="0" borderId="13" xfId="15" applyFont="1" applyBorder="1" applyAlignment="1">
      <alignment vertical="top" wrapText="1"/>
    </xf>
    <xf numFmtId="173" fontId="1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73" fontId="6" fillId="0" borderId="12" xfId="0" applyNumberFormat="1" applyFont="1" applyBorder="1" applyAlignment="1">
      <alignment vertical="center"/>
    </xf>
    <xf numFmtId="173" fontId="7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workbookViewId="0" topLeftCell="A16">
      <selection activeCell="K35" sqref="K35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11.625" style="0" customWidth="1"/>
    <col min="4" max="4" width="1.875" style="0" customWidth="1"/>
    <col min="5" max="5" width="9.625" style="0" customWidth="1"/>
    <col min="6" max="6" width="1.875" style="0" customWidth="1"/>
    <col min="7" max="7" width="0.12890625" style="0" customWidth="1"/>
    <col min="8" max="8" width="9.625" style="0" customWidth="1"/>
  </cols>
  <sheetData>
    <row r="1" spans="1:6" ht="15">
      <c r="A1" s="100" t="s">
        <v>0</v>
      </c>
      <c r="B1" s="100"/>
      <c r="C1" s="100"/>
      <c r="D1" s="1"/>
      <c r="E1" s="1"/>
      <c r="F1" s="1"/>
    </row>
    <row r="2" spans="1:8" ht="16.5" thickBot="1">
      <c r="A2" s="97"/>
      <c r="B2" s="97"/>
      <c r="C2" s="97"/>
      <c r="D2" s="97"/>
      <c r="E2" s="97"/>
      <c r="F2" s="97"/>
      <c r="G2" s="98"/>
      <c r="H2" s="64"/>
    </row>
    <row r="3" spans="1:8" ht="15.75">
      <c r="A3" s="99"/>
      <c r="B3" s="99"/>
      <c r="C3" s="99"/>
      <c r="D3" s="99"/>
      <c r="E3" s="99"/>
      <c r="F3" s="99"/>
      <c r="G3" s="67"/>
      <c r="H3" s="38"/>
    </row>
    <row r="4" spans="1:7" ht="15.75">
      <c r="A4" s="41" t="s">
        <v>55</v>
      </c>
      <c r="B4" s="41"/>
      <c r="C4" s="41"/>
      <c r="D4" s="41"/>
      <c r="E4" s="65"/>
      <c r="F4" s="65"/>
      <c r="G4" s="65"/>
    </row>
    <row r="5" spans="1:7" s="66" customFormat="1" ht="12.75">
      <c r="A5" s="5" t="s">
        <v>142</v>
      </c>
      <c r="B5" s="5"/>
      <c r="C5" s="5"/>
      <c r="D5" s="5"/>
      <c r="E5" s="5"/>
      <c r="F5" s="5"/>
      <c r="G5" s="5"/>
    </row>
    <row r="6" spans="1:8" ht="12.75">
      <c r="A6" s="37"/>
      <c r="B6" s="37"/>
      <c r="C6" s="37"/>
      <c r="D6" s="37"/>
      <c r="E6" s="37"/>
      <c r="F6" s="37"/>
      <c r="G6" s="37"/>
      <c r="H6" s="95" t="s">
        <v>133</v>
      </c>
    </row>
    <row r="7" spans="1:8" ht="13.5" thickBot="1">
      <c r="A7" s="68"/>
      <c r="B7" s="67"/>
      <c r="C7" s="68"/>
      <c r="D7" s="37"/>
      <c r="E7" s="68"/>
      <c r="F7" s="37"/>
      <c r="G7" s="37"/>
      <c r="H7" s="96"/>
    </row>
    <row r="8" spans="1:8" ht="22.5" customHeight="1" thickTop="1">
      <c r="A8" s="69" t="s">
        <v>56</v>
      </c>
      <c r="B8" s="43"/>
      <c r="C8" s="117" t="s">
        <v>136</v>
      </c>
      <c r="D8" s="43"/>
      <c r="E8" s="114">
        <v>39813</v>
      </c>
      <c r="F8" s="43"/>
      <c r="G8" s="42" t="s">
        <v>57</v>
      </c>
      <c r="H8" s="137">
        <v>39447</v>
      </c>
    </row>
    <row r="9" spans="1:8" ht="12.75">
      <c r="A9" s="70" t="s">
        <v>58</v>
      </c>
      <c r="B9" s="70"/>
      <c r="C9" s="70"/>
      <c r="D9" s="70"/>
      <c r="E9" s="67"/>
      <c r="F9" s="67"/>
      <c r="G9" s="138"/>
      <c r="H9" s="67"/>
    </row>
    <row r="10" spans="1:9" ht="12.75">
      <c r="A10" s="47" t="s">
        <v>59</v>
      </c>
      <c r="B10" s="47"/>
      <c r="C10" s="121">
        <v>8</v>
      </c>
      <c r="D10" s="47"/>
      <c r="E10" s="71">
        <v>49484</v>
      </c>
      <c r="F10" s="71"/>
      <c r="G10" s="71">
        <v>36547</v>
      </c>
      <c r="H10" s="71">
        <v>51745</v>
      </c>
      <c r="I10" s="38"/>
    </row>
    <row r="11" spans="1:9" ht="25.5">
      <c r="A11" s="47" t="s">
        <v>124</v>
      </c>
      <c r="B11" s="47"/>
      <c r="C11" s="121">
        <v>8</v>
      </c>
      <c r="D11" s="47"/>
      <c r="E11" s="71">
        <v>101772</v>
      </c>
      <c r="F11" s="71"/>
      <c r="G11" s="71">
        <v>392</v>
      </c>
      <c r="H11" s="71">
        <v>44049</v>
      </c>
      <c r="I11" s="38"/>
    </row>
    <row r="12" spans="1:9" ht="12.75">
      <c r="A12" s="47" t="s">
        <v>129</v>
      </c>
      <c r="B12" s="47"/>
      <c r="C12" s="121">
        <v>9.1</v>
      </c>
      <c r="D12" s="47"/>
      <c r="E12" s="71">
        <f>55169+407285+614</f>
        <v>463068</v>
      </c>
      <c r="F12" s="71"/>
      <c r="G12" s="71">
        <v>157459</v>
      </c>
      <c r="H12" s="71">
        <f>53160+130521+697</f>
        <v>184378</v>
      </c>
      <c r="I12" s="38"/>
    </row>
    <row r="13" spans="1:9" ht="12.75">
      <c r="A13" s="47" t="s">
        <v>123</v>
      </c>
      <c r="B13" s="47"/>
      <c r="C13" s="121"/>
      <c r="D13" s="47"/>
      <c r="E13" s="71">
        <v>0</v>
      </c>
      <c r="F13" s="71"/>
      <c r="G13" s="71"/>
      <c r="H13" s="71">
        <v>0</v>
      </c>
      <c r="I13" s="38"/>
    </row>
    <row r="14" spans="1:9" ht="25.5">
      <c r="A14" s="47" t="s">
        <v>60</v>
      </c>
      <c r="B14" s="47"/>
      <c r="C14" s="121">
        <v>11</v>
      </c>
      <c r="D14" s="47"/>
      <c r="E14" s="71">
        <v>50273</v>
      </c>
      <c r="F14" s="71"/>
      <c r="G14" s="71">
        <v>3851</v>
      </c>
      <c r="H14" s="71">
        <v>62718</v>
      </c>
      <c r="I14" s="38"/>
    </row>
    <row r="15" spans="1:9" ht="12.75">
      <c r="A15" s="47" t="s">
        <v>125</v>
      </c>
      <c r="B15" s="47"/>
      <c r="C15" s="121">
        <v>12</v>
      </c>
      <c r="D15" s="47"/>
      <c r="E15" s="71">
        <f>193149</f>
        <v>193149</v>
      </c>
      <c r="F15" s="71"/>
      <c r="G15" s="71">
        <v>110513</v>
      </c>
      <c r="H15" s="71">
        <v>117146</v>
      </c>
      <c r="I15" s="38"/>
    </row>
    <row r="16" spans="1:9" ht="12.75">
      <c r="A16" s="47" t="s">
        <v>61</v>
      </c>
      <c r="B16" s="47"/>
      <c r="C16" s="121">
        <v>13</v>
      </c>
      <c r="D16" s="47"/>
      <c r="E16" s="71">
        <f>95810+77</f>
        <v>95887</v>
      </c>
      <c r="F16" s="71"/>
      <c r="G16" s="71">
        <v>2106</v>
      </c>
      <c r="H16" s="71">
        <v>38035</v>
      </c>
      <c r="I16" s="38"/>
    </row>
    <row r="17" spans="1:9" ht="25.5">
      <c r="A17" s="47" t="s">
        <v>62</v>
      </c>
      <c r="B17" s="47"/>
      <c r="C17" s="121">
        <v>13</v>
      </c>
      <c r="D17" s="47"/>
      <c r="E17" s="71">
        <v>-1916</v>
      </c>
      <c r="F17" s="71"/>
      <c r="G17" s="71">
        <v>-33</v>
      </c>
      <c r="H17" s="71">
        <v>-761</v>
      </c>
      <c r="I17" s="38"/>
    </row>
    <row r="18" spans="1:9" ht="12.75">
      <c r="A18" s="47" t="s">
        <v>63</v>
      </c>
      <c r="B18" s="47"/>
      <c r="C18" s="121">
        <v>13</v>
      </c>
      <c r="D18" s="47"/>
      <c r="E18" s="71">
        <f>E16+E17</f>
        <v>93971</v>
      </c>
      <c r="F18" s="71"/>
      <c r="G18" s="71">
        <f>G16+G17</f>
        <v>2073</v>
      </c>
      <c r="H18" s="71">
        <f>H16+H17</f>
        <v>37274</v>
      </c>
      <c r="I18" s="38"/>
    </row>
    <row r="19" spans="1:9" ht="12.75">
      <c r="A19" s="73" t="s">
        <v>64</v>
      </c>
      <c r="B19" s="73"/>
      <c r="C19" s="122">
        <v>14</v>
      </c>
      <c r="D19" s="73"/>
      <c r="E19" s="7">
        <v>21281</v>
      </c>
      <c r="F19" s="7"/>
      <c r="G19" s="7">
        <v>23047</v>
      </c>
      <c r="H19" s="7">
        <v>21957</v>
      </c>
      <c r="I19" s="38"/>
    </row>
    <row r="20" spans="1:9" ht="12.75">
      <c r="A20" s="73" t="s">
        <v>65</v>
      </c>
      <c r="B20" s="73"/>
      <c r="C20" s="122">
        <v>14</v>
      </c>
      <c r="D20" s="73"/>
      <c r="E20" s="7">
        <v>183</v>
      </c>
      <c r="F20" s="7"/>
      <c r="G20" s="7">
        <v>52</v>
      </c>
      <c r="H20" s="7">
        <v>296</v>
      </c>
      <c r="I20" s="38"/>
    </row>
    <row r="21" spans="1:9" ht="12.75">
      <c r="A21" s="47" t="s">
        <v>15</v>
      </c>
      <c r="B21" s="47"/>
      <c r="C21" s="121">
        <v>15</v>
      </c>
      <c r="D21" s="47"/>
      <c r="E21" s="71">
        <v>283</v>
      </c>
      <c r="F21" s="71"/>
      <c r="G21" s="71">
        <v>1752</v>
      </c>
      <c r="H21" s="71">
        <v>179</v>
      </c>
      <c r="I21" s="38"/>
    </row>
    <row r="22" spans="1:8" ht="13.5" thickBot="1">
      <c r="A22" s="74" t="s">
        <v>66</v>
      </c>
      <c r="B22" s="56"/>
      <c r="C22" s="123"/>
      <c r="D22" s="56"/>
      <c r="E22" s="75">
        <f>E10++E11+E12+E13+E14+E15+E18+E19+E20+E21</f>
        <v>973464</v>
      </c>
      <c r="F22" s="72"/>
      <c r="G22" s="82" t="e">
        <f>#REF!+#REF!+#REF!+#REF!+#REF!+G14+#REF!+G15+G16+G17+G19+G20+#REF!+#REF!+#REF!+G21</f>
        <v>#REF!</v>
      </c>
      <c r="H22" s="75">
        <f>H10++H11+H12+H13+H14+H15+H18+H19+H20+H21</f>
        <v>519742</v>
      </c>
    </row>
    <row r="23" spans="1:8" ht="13.5" thickTop="1">
      <c r="A23" s="56"/>
      <c r="B23" s="56"/>
      <c r="C23" s="43"/>
      <c r="D23" s="56"/>
      <c r="E23" s="72"/>
      <c r="F23" s="72"/>
      <c r="G23" s="72"/>
      <c r="H23" s="72"/>
    </row>
    <row r="24" spans="1:8" ht="12.75">
      <c r="A24" s="76" t="s">
        <v>67</v>
      </c>
      <c r="B24" s="76"/>
      <c r="C24" s="76"/>
      <c r="D24" s="76"/>
      <c r="E24" s="7"/>
      <c r="F24" s="7"/>
      <c r="G24" s="7"/>
      <c r="H24" s="7"/>
    </row>
    <row r="25" spans="1:255" s="38" customFormat="1" ht="12.75">
      <c r="A25" s="47" t="s">
        <v>127</v>
      </c>
      <c r="B25" s="47"/>
      <c r="C25" s="121">
        <v>16</v>
      </c>
      <c r="D25" s="47"/>
      <c r="E25" s="71">
        <v>63069</v>
      </c>
      <c r="F25" s="71"/>
      <c r="G25" s="71">
        <v>11279</v>
      </c>
      <c r="H25" s="71">
        <v>0</v>
      </c>
      <c r="I25" s="79"/>
      <c r="J25" s="79"/>
      <c r="K25" s="80"/>
      <c r="L25" s="77"/>
      <c r="M25" s="78"/>
      <c r="N25" s="79"/>
      <c r="O25" s="79"/>
      <c r="P25" s="80"/>
      <c r="Q25" s="77"/>
      <c r="R25" s="78"/>
      <c r="S25" s="79"/>
      <c r="T25" s="79"/>
      <c r="U25" s="80"/>
      <c r="V25" s="77"/>
      <c r="W25" s="78"/>
      <c r="X25" s="79"/>
      <c r="Y25" s="79"/>
      <c r="Z25" s="80"/>
      <c r="AA25" s="77"/>
      <c r="AB25" s="78"/>
      <c r="AC25" s="79"/>
      <c r="AD25" s="79"/>
      <c r="AE25" s="80"/>
      <c r="AF25" s="77"/>
      <c r="AG25" s="78"/>
      <c r="AH25" s="79"/>
      <c r="AI25" s="79"/>
      <c r="AJ25" s="80"/>
      <c r="AK25" s="77"/>
      <c r="AL25" s="78"/>
      <c r="AM25" s="79"/>
      <c r="AN25" s="79"/>
      <c r="AO25" s="80"/>
      <c r="AP25" s="77"/>
      <c r="AQ25" s="78"/>
      <c r="AR25" s="79"/>
      <c r="AS25" s="79"/>
      <c r="AT25" s="80"/>
      <c r="AU25" s="77"/>
      <c r="AV25" s="78"/>
      <c r="AW25" s="79"/>
      <c r="AX25" s="79"/>
      <c r="AY25" s="80"/>
      <c r="AZ25" s="77"/>
      <c r="BA25" s="78"/>
      <c r="BB25" s="79"/>
      <c r="BC25" s="79"/>
      <c r="BD25" s="80"/>
      <c r="BE25" s="77"/>
      <c r="BF25" s="78"/>
      <c r="BG25" s="79"/>
      <c r="BH25" s="79"/>
      <c r="BI25" s="80"/>
      <c r="BJ25" s="77"/>
      <c r="BK25" s="78"/>
      <c r="BL25" s="79"/>
      <c r="BM25" s="79"/>
      <c r="BN25" s="80"/>
      <c r="BO25" s="77"/>
      <c r="BP25" s="78"/>
      <c r="BQ25" s="79"/>
      <c r="BR25" s="79"/>
      <c r="BS25" s="80"/>
      <c r="BT25" s="77"/>
      <c r="BU25" s="78"/>
      <c r="BV25" s="79"/>
      <c r="BW25" s="79"/>
      <c r="BX25" s="80"/>
      <c r="BY25" s="77"/>
      <c r="BZ25" s="78"/>
      <c r="CA25" s="79"/>
      <c r="CB25" s="79"/>
      <c r="CC25" s="80"/>
      <c r="CD25" s="77"/>
      <c r="CE25" s="78"/>
      <c r="CF25" s="79"/>
      <c r="CG25" s="79"/>
      <c r="CH25" s="80"/>
      <c r="CI25" s="77"/>
      <c r="CJ25" s="78"/>
      <c r="CK25" s="79"/>
      <c r="CL25" s="79"/>
      <c r="CM25" s="80"/>
      <c r="CN25" s="77"/>
      <c r="CO25" s="78"/>
      <c r="CP25" s="79"/>
      <c r="CQ25" s="79"/>
      <c r="CR25" s="80"/>
      <c r="CS25" s="77"/>
      <c r="CT25" s="78"/>
      <c r="CU25" s="79"/>
      <c r="CV25" s="79"/>
      <c r="CW25" s="80"/>
      <c r="CX25" s="77"/>
      <c r="CY25" s="78"/>
      <c r="CZ25" s="79"/>
      <c r="DA25" s="79"/>
      <c r="DB25" s="80"/>
      <c r="DC25" s="77"/>
      <c r="DD25" s="78"/>
      <c r="DE25" s="79"/>
      <c r="DF25" s="79"/>
      <c r="DG25" s="80"/>
      <c r="DH25" s="77"/>
      <c r="DI25" s="78"/>
      <c r="DJ25" s="79"/>
      <c r="DK25" s="79"/>
      <c r="DL25" s="80"/>
      <c r="DM25" s="77"/>
      <c r="DN25" s="78"/>
      <c r="DO25" s="79"/>
      <c r="DP25" s="79"/>
      <c r="DQ25" s="80"/>
      <c r="DR25" s="77"/>
      <c r="DS25" s="78"/>
      <c r="DT25" s="79"/>
      <c r="DU25" s="79"/>
      <c r="DV25" s="80"/>
      <c r="DW25" s="77"/>
      <c r="DX25" s="78"/>
      <c r="DY25" s="79"/>
      <c r="DZ25" s="79"/>
      <c r="EA25" s="80"/>
      <c r="EB25" s="77"/>
      <c r="EC25" s="78"/>
      <c r="ED25" s="79"/>
      <c r="EE25" s="79"/>
      <c r="EF25" s="80"/>
      <c r="EG25" s="77"/>
      <c r="EH25" s="78"/>
      <c r="EI25" s="79"/>
      <c r="EJ25" s="79"/>
      <c r="EK25" s="80"/>
      <c r="EL25" s="77"/>
      <c r="EM25" s="78"/>
      <c r="EN25" s="79"/>
      <c r="EO25" s="79"/>
      <c r="EP25" s="80"/>
      <c r="EQ25" s="77"/>
      <c r="ER25" s="78"/>
      <c r="ES25" s="79"/>
      <c r="ET25" s="79"/>
      <c r="EU25" s="80"/>
      <c r="EV25" s="77"/>
      <c r="EW25" s="78"/>
      <c r="EX25" s="79"/>
      <c r="EY25" s="79"/>
      <c r="EZ25" s="80"/>
      <c r="FA25" s="77"/>
      <c r="FB25" s="78"/>
      <c r="FC25" s="79"/>
      <c r="FD25" s="79"/>
      <c r="FE25" s="80"/>
      <c r="FF25" s="77"/>
      <c r="FG25" s="78"/>
      <c r="FH25" s="79"/>
      <c r="FI25" s="79"/>
      <c r="FJ25" s="80"/>
      <c r="FK25" s="77"/>
      <c r="FL25" s="78"/>
      <c r="FM25" s="79"/>
      <c r="FN25" s="79"/>
      <c r="FO25" s="80"/>
      <c r="FP25" s="77"/>
      <c r="FQ25" s="78"/>
      <c r="FR25" s="79"/>
      <c r="FS25" s="79"/>
      <c r="FT25" s="80"/>
      <c r="FU25" s="77"/>
      <c r="FV25" s="78"/>
      <c r="FW25" s="79"/>
      <c r="FX25" s="79"/>
      <c r="FY25" s="80"/>
      <c r="FZ25" s="77"/>
      <c r="GA25" s="78"/>
      <c r="GB25" s="79"/>
      <c r="GC25" s="79"/>
      <c r="GD25" s="80"/>
      <c r="GE25" s="77"/>
      <c r="GF25" s="78"/>
      <c r="GG25" s="79"/>
      <c r="GH25" s="79"/>
      <c r="GI25" s="80"/>
      <c r="GJ25" s="77"/>
      <c r="GK25" s="78"/>
      <c r="GL25" s="79"/>
      <c r="GM25" s="79"/>
      <c r="GN25" s="80"/>
      <c r="GO25" s="77"/>
      <c r="GP25" s="78"/>
      <c r="GQ25" s="79"/>
      <c r="GR25" s="79"/>
      <c r="GS25" s="80"/>
      <c r="GT25" s="77"/>
      <c r="GU25" s="78"/>
      <c r="GV25" s="79"/>
      <c r="GW25" s="79"/>
      <c r="GX25" s="80"/>
      <c r="GY25" s="77"/>
      <c r="GZ25" s="78"/>
      <c r="HA25" s="79"/>
      <c r="HB25" s="79"/>
      <c r="HC25" s="80"/>
      <c r="HD25" s="77"/>
      <c r="HE25" s="78"/>
      <c r="HF25" s="79"/>
      <c r="HG25" s="79"/>
      <c r="HH25" s="80"/>
      <c r="HI25" s="77"/>
      <c r="HJ25" s="78"/>
      <c r="HK25" s="79"/>
      <c r="HL25" s="79"/>
      <c r="HM25" s="80"/>
      <c r="HN25" s="77"/>
      <c r="HO25" s="78"/>
      <c r="HP25" s="79"/>
      <c r="HQ25" s="79"/>
      <c r="HR25" s="80"/>
      <c r="HS25" s="77"/>
      <c r="HT25" s="78"/>
      <c r="HU25" s="79"/>
      <c r="HV25" s="79"/>
      <c r="HW25" s="80"/>
      <c r="HX25" s="77"/>
      <c r="HY25" s="78"/>
      <c r="HZ25" s="79"/>
      <c r="IA25" s="79"/>
      <c r="IB25" s="80"/>
      <c r="IC25" s="77"/>
      <c r="ID25" s="78"/>
      <c r="IE25" s="79"/>
      <c r="IF25" s="79"/>
      <c r="IG25" s="80"/>
      <c r="IH25" s="77"/>
      <c r="II25" s="78"/>
      <c r="IJ25" s="79"/>
      <c r="IK25" s="79"/>
      <c r="IL25" s="80"/>
      <c r="IM25" s="77"/>
      <c r="IN25" s="78"/>
      <c r="IO25" s="79"/>
      <c r="IP25" s="79"/>
      <c r="IQ25" s="80"/>
      <c r="IR25" s="77"/>
      <c r="IS25" s="78"/>
      <c r="IT25" s="79"/>
      <c r="IU25" s="79"/>
    </row>
    <row r="26" spans="1:255" s="38" customFormat="1" ht="12.75">
      <c r="A26" s="47" t="s">
        <v>123</v>
      </c>
      <c r="B26" s="47"/>
      <c r="C26" s="121"/>
      <c r="D26" s="47"/>
      <c r="E26" s="71">
        <v>0</v>
      </c>
      <c r="F26" s="71"/>
      <c r="G26" s="71"/>
      <c r="H26" s="71">
        <v>0</v>
      </c>
      <c r="I26" s="79"/>
      <c r="J26" s="79"/>
      <c r="K26" s="80"/>
      <c r="L26" s="77"/>
      <c r="M26" s="78"/>
      <c r="N26" s="79"/>
      <c r="O26" s="79"/>
      <c r="P26" s="80"/>
      <c r="Q26" s="77"/>
      <c r="R26" s="78"/>
      <c r="S26" s="79"/>
      <c r="T26" s="79"/>
      <c r="U26" s="80"/>
      <c r="V26" s="77"/>
      <c r="W26" s="78"/>
      <c r="X26" s="79"/>
      <c r="Y26" s="79"/>
      <c r="Z26" s="80"/>
      <c r="AA26" s="77"/>
      <c r="AB26" s="78"/>
      <c r="AC26" s="79"/>
      <c r="AD26" s="79"/>
      <c r="AE26" s="80"/>
      <c r="AF26" s="77"/>
      <c r="AG26" s="78"/>
      <c r="AH26" s="79"/>
      <c r="AI26" s="79"/>
      <c r="AJ26" s="80"/>
      <c r="AK26" s="77"/>
      <c r="AL26" s="78"/>
      <c r="AM26" s="79"/>
      <c r="AN26" s="79"/>
      <c r="AO26" s="80"/>
      <c r="AP26" s="77"/>
      <c r="AQ26" s="78"/>
      <c r="AR26" s="79"/>
      <c r="AS26" s="79"/>
      <c r="AT26" s="80"/>
      <c r="AU26" s="77"/>
      <c r="AV26" s="78"/>
      <c r="AW26" s="79"/>
      <c r="AX26" s="79"/>
      <c r="AY26" s="80"/>
      <c r="AZ26" s="77"/>
      <c r="BA26" s="78"/>
      <c r="BB26" s="79"/>
      <c r="BC26" s="79"/>
      <c r="BD26" s="80"/>
      <c r="BE26" s="77"/>
      <c r="BF26" s="78"/>
      <c r="BG26" s="79"/>
      <c r="BH26" s="79"/>
      <c r="BI26" s="80"/>
      <c r="BJ26" s="77"/>
      <c r="BK26" s="78"/>
      <c r="BL26" s="79"/>
      <c r="BM26" s="79"/>
      <c r="BN26" s="80"/>
      <c r="BO26" s="77"/>
      <c r="BP26" s="78"/>
      <c r="BQ26" s="79"/>
      <c r="BR26" s="79"/>
      <c r="BS26" s="80"/>
      <c r="BT26" s="77"/>
      <c r="BU26" s="78"/>
      <c r="BV26" s="79"/>
      <c r="BW26" s="79"/>
      <c r="BX26" s="80"/>
      <c r="BY26" s="77"/>
      <c r="BZ26" s="78"/>
      <c r="CA26" s="79"/>
      <c r="CB26" s="79"/>
      <c r="CC26" s="80"/>
      <c r="CD26" s="77"/>
      <c r="CE26" s="78"/>
      <c r="CF26" s="79"/>
      <c r="CG26" s="79"/>
      <c r="CH26" s="80"/>
      <c r="CI26" s="77"/>
      <c r="CJ26" s="78"/>
      <c r="CK26" s="79"/>
      <c r="CL26" s="79"/>
      <c r="CM26" s="80"/>
      <c r="CN26" s="77"/>
      <c r="CO26" s="78"/>
      <c r="CP26" s="79"/>
      <c r="CQ26" s="79"/>
      <c r="CR26" s="80"/>
      <c r="CS26" s="77"/>
      <c r="CT26" s="78"/>
      <c r="CU26" s="79"/>
      <c r="CV26" s="79"/>
      <c r="CW26" s="80"/>
      <c r="CX26" s="77"/>
      <c r="CY26" s="78"/>
      <c r="CZ26" s="79"/>
      <c r="DA26" s="79"/>
      <c r="DB26" s="80"/>
      <c r="DC26" s="77"/>
      <c r="DD26" s="78"/>
      <c r="DE26" s="79"/>
      <c r="DF26" s="79"/>
      <c r="DG26" s="80"/>
      <c r="DH26" s="77"/>
      <c r="DI26" s="78"/>
      <c r="DJ26" s="79"/>
      <c r="DK26" s="79"/>
      <c r="DL26" s="80"/>
      <c r="DM26" s="77"/>
      <c r="DN26" s="78"/>
      <c r="DO26" s="79"/>
      <c r="DP26" s="79"/>
      <c r="DQ26" s="80"/>
      <c r="DR26" s="77"/>
      <c r="DS26" s="78"/>
      <c r="DT26" s="79"/>
      <c r="DU26" s="79"/>
      <c r="DV26" s="80"/>
      <c r="DW26" s="77"/>
      <c r="DX26" s="78"/>
      <c r="DY26" s="79"/>
      <c r="DZ26" s="79"/>
      <c r="EA26" s="80"/>
      <c r="EB26" s="77"/>
      <c r="EC26" s="78"/>
      <c r="ED26" s="79"/>
      <c r="EE26" s="79"/>
      <c r="EF26" s="80"/>
      <c r="EG26" s="77"/>
      <c r="EH26" s="78"/>
      <c r="EI26" s="79"/>
      <c r="EJ26" s="79"/>
      <c r="EK26" s="80"/>
      <c r="EL26" s="77"/>
      <c r="EM26" s="78"/>
      <c r="EN26" s="79"/>
      <c r="EO26" s="79"/>
      <c r="EP26" s="80"/>
      <c r="EQ26" s="77"/>
      <c r="ER26" s="78"/>
      <c r="ES26" s="79"/>
      <c r="ET26" s="79"/>
      <c r="EU26" s="80"/>
      <c r="EV26" s="77"/>
      <c r="EW26" s="78"/>
      <c r="EX26" s="79"/>
      <c r="EY26" s="79"/>
      <c r="EZ26" s="80"/>
      <c r="FA26" s="77"/>
      <c r="FB26" s="78"/>
      <c r="FC26" s="79"/>
      <c r="FD26" s="79"/>
      <c r="FE26" s="80"/>
      <c r="FF26" s="77"/>
      <c r="FG26" s="78"/>
      <c r="FH26" s="79"/>
      <c r="FI26" s="79"/>
      <c r="FJ26" s="80"/>
      <c r="FK26" s="77"/>
      <c r="FL26" s="78"/>
      <c r="FM26" s="79"/>
      <c r="FN26" s="79"/>
      <c r="FO26" s="80"/>
      <c r="FP26" s="77"/>
      <c r="FQ26" s="78"/>
      <c r="FR26" s="79"/>
      <c r="FS26" s="79"/>
      <c r="FT26" s="80"/>
      <c r="FU26" s="77"/>
      <c r="FV26" s="78"/>
      <c r="FW26" s="79"/>
      <c r="FX26" s="79"/>
      <c r="FY26" s="80"/>
      <c r="FZ26" s="77"/>
      <c r="GA26" s="78"/>
      <c r="GB26" s="79"/>
      <c r="GC26" s="79"/>
      <c r="GD26" s="80"/>
      <c r="GE26" s="77"/>
      <c r="GF26" s="78"/>
      <c r="GG26" s="79"/>
      <c r="GH26" s="79"/>
      <c r="GI26" s="80"/>
      <c r="GJ26" s="77"/>
      <c r="GK26" s="78"/>
      <c r="GL26" s="79"/>
      <c r="GM26" s="79"/>
      <c r="GN26" s="80"/>
      <c r="GO26" s="77"/>
      <c r="GP26" s="78"/>
      <c r="GQ26" s="79"/>
      <c r="GR26" s="79"/>
      <c r="GS26" s="80"/>
      <c r="GT26" s="77"/>
      <c r="GU26" s="78"/>
      <c r="GV26" s="79"/>
      <c r="GW26" s="79"/>
      <c r="GX26" s="80"/>
      <c r="GY26" s="77"/>
      <c r="GZ26" s="78"/>
      <c r="HA26" s="79"/>
      <c r="HB26" s="79"/>
      <c r="HC26" s="80"/>
      <c r="HD26" s="77"/>
      <c r="HE26" s="78"/>
      <c r="HF26" s="79"/>
      <c r="HG26" s="79"/>
      <c r="HH26" s="80"/>
      <c r="HI26" s="77"/>
      <c r="HJ26" s="78"/>
      <c r="HK26" s="79"/>
      <c r="HL26" s="79"/>
      <c r="HM26" s="80"/>
      <c r="HN26" s="77"/>
      <c r="HO26" s="78"/>
      <c r="HP26" s="79"/>
      <c r="HQ26" s="79"/>
      <c r="HR26" s="80"/>
      <c r="HS26" s="77"/>
      <c r="HT26" s="78"/>
      <c r="HU26" s="79"/>
      <c r="HV26" s="79"/>
      <c r="HW26" s="80"/>
      <c r="HX26" s="77"/>
      <c r="HY26" s="78"/>
      <c r="HZ26" s="79"/>
      <c r="IA26" s="79"/>
      <c r="IB26" s="80"/>
      <c r="IC26" s="77"/>
      <c r="ID26" s="78"/>
      <c r="IE26" s="79"/>
      <c r="IF26" s="79"/>
      <c r="IG26" s="80"/>
      <c r="IH26" s="77"/>
      <c r="II26" s="78"/>
      <c r="IJ26" s="79"/>
      <c r="IK26" s="79"/>
      <c r="IL26" s="80"/>
      <c r="IM26" s="77"/>
      <c r="IN26" s="78"/>
      <c r="IO26" s="79"/>
      <c r="IP26" s="79"/>
      <c r="IQ26" s="80"/>
      <c r="IR26" s="77"/>
      <c r="IS26" s="78"/>
      <c r="IT26" s="79"/>
      <c r="IU26" s="79"/>
    </row>
    <row r="27" spans="1:255" s="38" customFormat="1" ht="12.75">
      <c r="A27" s="38" t="s">
        <v>128</v>
      </c>
      <c r="C27" s="124"/>
      <c r="E27" s="67">
        <v>0</v>
      </c>
      <c r="H27" s="67">
        <v>0</v>
      </c>
      <c r="I27" s="79"/>
      <c r="J27" s="79"/>
      <c r="K27" s="80"/>
      <c r="L27" s="77"/>
      <c r="M27" s="78"/>
      <c r="N27" s="79"/>
      <c r="O27" s="79"/>
      <c r="P27" s="80"/>
      <c r="Q27" s="77"/>
      <c r="R27" s="78"/>
      <c r="S27" s="79"/>
      <c r="T27" s="79"/>
      <c r="U27" s="80"/>
      <c r="V27" s="77"/>
      <c r="W27" s="78"/>
      <c r="X27" s="79"/>
      <c r="Y27" s="79"/>
      <c r="Z27" s="80"/>
      <c r="AA27" s="77"/>
      <c r="AB27" s="78"/>
      <c r="AC27" s="79"/>
      <c r="AD27" s="79"/>
      <c r="AE27" s="80"/>
      <c r="AF27" s="77"/>
      <c r="AG27" s="78"/>
      <c r="AH27" s="79"/>
      <c r="AI27" s="79"/>
      <c r="AJ27" s="80"/>
      <c r="AK27" s="77"/>
      <c r="AL27" s="78"/>
      <c r="AM27" s="79"/>
      <c r="AN27" s="79"/>
      <c r="AO27" s="80"/>
      <c r="AP27" s="77"/>
      <c r="AQ27" s="78"/>
      <c r="AR27" s="79"/>
      <c r="AS27" s="79"/>
      <c r="AT27" s="80"/>
      <c r="AU27" s="77"/>
      <c r="AV27" s="78"/>
      <c r="AW27" s="79"/>
      <c r="AX27" s="79"/>
      <c r="AY27" s="80"/>
      <c r="AZ27" s="77"/>
      <c r="BA27" s="78"/>
      <c r="BB27" s="79"/>
      <c r="BC27" s="79"/>
      <c r="BD27" s="80"/>
      <c r="BE27" s="77"/>
      <c r="BF27" s="78"/>
      <c r="BG27" s="79"/>
      <c r="BH27" s="79"/>
      <c r="BI27" s="80"/>
      <c r="BJ27" s="77"/>
      <c r="BK27" s="78"/>
      <c r="BL27" s="79"/>
      <c r="BM27" s="79"/>
      <c r="BN27" s="80"/>
      <c r="BO27" s="77"/>
      <c r="BP27" s="78"/>
      <c r="BQ27" s="79"/>
      <c r="BR27" s="79"/>
      <c r="BS27" s="80"/>
      <c r="BT27" s="77"/>
      <c r="BU27" s="78"/>
      <c r="BV27" s="79"/>
      <c r="BW27" s="79"/>
      <c r="BX27" s="80"/>
      <c r="BY27" s="77"/>
      <c r="BZ27" s="78"/>
      <c r="CA27" s="79"/>
      <c r="CB27" s="79"/>
      <c r="CC27" s="80"/>
      <c r="CD27" s="77"/>
      <c r="CE27" s="78"/>
      <c r="CF27" s="79"/>
      <c r="CG27" s="79"/>
      <c r="CH27" s="80"/>
      <c r="CI27" s="77"/>
      <c r="CJ27" s="78"/>
      <c r="CK27" s="79"/>
      <c r="CL27" s="79"/>
      <c r="CM27" s="80"/>
      <c r="CN27" s="77"/>
      <c r="CO27" s="78"/>
      <c r="CP27" s="79"/>
      <c r="CQ27" s="79"/>
      <c r="CR27" s="80"/>
      <c r="CS27" s="77"/>
      <c r="CT27" s="78"/>
      <c r="CU27" s="79"/>
      <c r="CV27" s="79"/>
      <c r="CW27" s="80"/>
      <c r="CX27" s="77"/>
      <c r="CY27" s="78"/>
      <c r="CZ27" s="79"/>
      <c r="DA27" s="79"/>
      <c r="DB27" s="80"/>
      <c r="DC27" s="77"/>
      <c r="DD27" s="78"/>
      <c r="DE27" s="79"/>
      <c r="DF27" s="79"/>
      <c r="DG27" s="80"/>
      <c r="DH27" s="77"/>
      <c r="DI27" s="78"/>
      <c r="DJ27" s="79"/>
      <c r="DK27" s="79"/>
      <c r="DL27" s="80"/>
      <c r="DM27" s="77"/>
      <c r="DN27" s="78"/>
      <c r="DO27" s="79"/>
      <c r="DP27" s="79"/>
      <c r="DQ27" s="80"/>
      <c r="DR27" s="77"/>
      <c r="DS27" s="78"/>
      <c r="DT27" s="79"/>
      <c r="DU27" s="79"/>
      <c r="DV27" s="80"/>
      <c r="DW27" s="77"/>
      <c r="DX27" s="78"/>
      <c r="DY27" s="79"/>
      <c r="DZ27" s="79"/>
      <c r="EA27" s="80"/>
      <c r="EB27" s="77"/>
      <c r="EC27" s="78"/>
      <c r="ED27" s="79"/>
      <c r="EE27" s="79"/>
      <c r="EF27" s="80"/>
      <c r="EG27" s="77"/>
      <c r="EH27" s="78"/>
      <c r="EI27" s="79"/>
      <c r="EJ27" s="79"/>
      <c r="EK27" s="80"/>
      <c r="EL27" s="77"/>
      <c r="EM27" s="78"/>
      <c r="EN27" s="79"/>
      <c r="EO27" s="79"/>
      <c r="EP27" s="80"/>
      <c r="EQ27" s="77"/>
      <c r="ER27" s="78"/>
      <c r="ES27" s="79"/>
      <c r="ET27" s="79"/>
      <c r="EU27" s="80"/>
      <c r="EV27" s="77"/>
      <c r="EW27" s="78"/>
      <c r="EX27" s="79"/>
      <c r="EY27" s="79"/>
      <c r="EZ27" s="80"/>
      <c r="FA27" s="77"/>
      <c r="FB27" s="78"/>
      <c r="FC27" s="79"/>
      <c r="FD27" s="79"/>
      <c r="FE27" s="80"/>
      <c r="FF27" s="77"/>
      <c r="FG27" s="78"/>
      <c r="FH27" s="79"/>
      <c r="FI27" s="79"/>
      <c r="FJ27" s="80"/>
      <c r="FK27" s="77"/>
      <c r="FL27" s="78"/>
      <c r="FM27" s="79"/>
      <c r="FN27" s="79"/>
      <c r="FO27" s="80"/>
      <c r="FP27" s="77"/>
      <c r="FQ27" s="78"/>
      <c r="FR27" s="79"/>
      <c r="FS27" s="79"/>
      <c r="FT27" s="80"/>
      <c r="FU27" s="77"/>
      <c r="FV27" s="78"/>
      <c r="FW27" s="79"/>
      <c r="FX27" s="79"/>
      <c r="FY27" s="80"/>
      <c r="FZ27" s="77"/>
      <c r="GA27" s="78"/>
      <c r="GB27" s="79"/>
      <c r="GC27" s="79"/>
      <c r="GD27" s="80"/>
      <c r="GE27" s="77"/>
      <c r="GF27" s="78"/>
      <c r="GG27" s="79"/>
      <c r="GH27" s="79"/>
      <c r="GI27" s="80"/>
      <c r="GJ27" s="77"/>
      <c r="GK27" s="78"/>
      <c r="GL27" s="79"/>
      <c r="GM27" s="79"/>
      <c r="GN27" s="80"/>
      <c r="GO27" s="77"/>
      <c r="GP27" s="78"/>
      <c r="GQ27" s="79"/>
      <c r="GR27" s="79"/>
      <c r="GS27" s="80"/>
      <c r="GT27" s="77"/>
      <c r="GU27" s="78"/>
      <c r="GV27" s="79"/>
      <c r="GW27" s="79"/>
      <c r="GX27" s="80"/>
      <c r="GY27" s="77"/>
      <c r="GZ27" s="78"/>
      <c r="HA27" s="79"/>
      <c r="HB27" s="79"/>
      <c r="HC27" s="80"/>
      <c r="HD27" s="77"/>
      <c r="HE27" s="78"/>
      <c r="HF27" s="79"/>
      <c r="HG27" s="79"/>
      <c r="HH27" s="80"/>
      <c r="HI27" s="77"/>
      <c r="HJ27" s="78"/>
      <c r="HK27" s="79"/>
      <c r="HL27" s="79"/>
      <c r="HM27" s="80"/>
      <c r="HN27" s="77"/>
      <c r="HO27" s="78"/>
      <c r="HP27" s="79"/>
      <c r="HQ27" s="79"/>
      <c r="HR27" s="80"/>
      <c r="HS27" s="77"/>
      <c r="HT27" s="78"/>
      <c r="HU27" s="79"/>
      <c r="HV27" s="79"/>
      <c r="HW27" s="80"/>
      <c r="HX27" s="77"/>
      <c r="HY27" s="78"/>
      <c r="HZ27" s="79"/>
      <c r="IA27" s="79"/>
      <c r="IB27" s="80"/>
      <c r="IC27" s="77"/>
      <c r="ID27" s="78"/>
      <c r="IE27" s="79"/>
      <c r="IF27" s="79"/>
      <c r="IG27" s="80"/>
      <c r="IH27" s="77"/>
      <c r="II27" s="78"/>
      <c r="IJ27" s="79"/>
      <c r="IK27" s="79"/>
      <c r="IL27" s="80"/>
      <c r="IM27" s="77"/>
      <c r="IN27" s="78"/>
      <c r="IO27" s="79"/>
      <c r="IP27" s="79"/>
      <c r="IQ27" s="80"/>
      <c r="IR27" s="77"/>
      <c r="IS27" s="78"/>
      <c r="IT27" s="79"/>
      <c r="IU27" s="79"/>
    </row>
    <row r="28" spans="1:255" s="38" customFormat="1" ht="12.75">
      <c r="A28" s="47" t="s">
        <v>126</v>
      </c>
      <c r="B28" s="47"/>
      <c r="C28" s="121">
        <v>17</v>
      </c>
      <c r="D28" s="47"/>
      <c r="E28" s="71">
        <f>674014+18</f>
        <v>674032</v>
      </c>
      <c r="F28" s="71"/>
      <c r="G28" s="71"/>
      <c r="H28" s="71">
        <v>333496</v>
      </c>
      <c r="I28" s="79"/>
      <c r="J28" s="79"/>
      <c r="K28" s="80"/>
      <c r="L28" s="77"/>
      <c r="M28" s="78"/>
      <c r="N28" s="79"/>
      <c r="O28" s="79"/>
      <c r="P28" s="80"/>
      <c r="Q28" s="77"/>
      <c r="R28" s="78"/>
      <c r="S28" s="79"/>
      <c r="T28" s="79"/>
      <c r="U28" s="80"/>
      <c r="V28" s="77"/>
      <c r="W28" s="78"/>
      <c r="X28" s="79"/>
      <c r="Y28" s="79"/>
      <c r="Z28" s="80"/>
      <c r="AA28" s="77"/>
      <c r="AB28" s="78"/>
      <c r="AC28" s="79"/>
      <c r="AD28" s="79"/>
      <c r="AE28" s="80"/>
      <c r="AF28" s="77"/>
      <c r="AG28" s="78"/>
      <c r="AH28" s="79"/>
      <c r="AI28" s="79"/>
      <c r="AJ28" s="80"/>
      <c r="AK28" s="77"/>
      <c r="AL28" s="78"/>
      <c r="AM28" s="79"/>
      <c r="AN28" s="79"/>
      <c r="AO28" s="80"/>
      <c r="AP28" s="77"/>
      <c r="AQ28" s="78"/>
      <c r="AR28" s="79"/>
      <c r="AS28" s="79"/>
      <c r="AT28" s="80"/>
      <c r="AU28" s="77"/>
      <c r="AV28" s="78"/>
      <c r="AW28" s="79"/>
      <c r="AX28" s="79"/>
      <c r="AY28" s="80"/>
      <c r="AZ28" s="77"/>
      <c r="BA28" s="78"/>
      <c r="BB28" s="79"/>
      <c r="BC28" s="79"/>
      <c r="BD28" s="80"/>
      <c r="BE28" s="77"/>
      <c r="BF28" s="78"/>
      <c r="BG28" s="79"/>
      <c r="BH28" s="79"/>
      <c r="BI28" s="80"/>
      <c r="BJ28" s="77"/>
      <c r="BK28" s="78"/>
      <c r="BL28" s="79"/>
      <c r="BM28" s="79"/>
      <c r="BN28" s="80"/>
      <c r="BO28" s="77"/>
      <c r="BP28" s="78"/>
      <c r="BQ28" s="79"/>
      <c r="BR28" s="79"/>
      <c r="BS28" s="80"/>
      <c r="BT28" s="77"/>
      <c r="BU28" s="78"/>
      <c r="BV28" s="79"/>
      <c r="BW28" s="79"/>
      <c r="BX28" s="80"/>
      <c r="BY28" s="77"/>
      <c r="BZ28" s="78"/>
      <c r="CA28" s="79"/>
      <c r="CB28" s="79"/>
      <c r="CC28" s="80"/>
      <c r="CD28" s="77"/>
      <c r="CE28" s="78"/>
      <c r="CF28" s="79"/>
      <c r="CG28" s="79"/>
      <c r="CH28" s="80"/>
      <c r="CI28" s="77"/>
      <c r="CJ28" s="78"/>
      <c r="CK28" s="79"/>
      <c r="CL28" s="79"/>
      <c r="CM28" s="80"/>
      <c r="CN28" s="77"/>
      <c r="CO28" s="78"/>
      <c r="CP28" s="79"/>
      <c r="CQ28" s="79"/>
      <c r="CR28" s="80"/>
      <c r="CS28" s="77"/>
      <c r="CT28" s="78"/>
      <c r="CU28" s="79"/>
      <c r="CV28" s="79"/>
      <c r="CW28" s="80"/>
      <c r="CX28" s="77"/>
      <c r="CY28" s="78"/>
      <c r="CZ28" s="79"/>
      <c r="DA28" s="79"/>
      <c r="DB28" s="80"/>
      <c r="DC28" s="77"/>
      <c r="DD28" s="78"/>
      <c r="DE28" s="79"/>
      <c r="DF28" s="79"/>
      <c r="DG28" s="80"/>
      <c r="DH28" s="77"/>
      <c r="DI28" s="78"/>
      <c r="DJ28" s="79"/>
      <c r="DK28" s="79"/>
      <c r="DL28" s="80"/>
      <c r="DM28" s="77"/>
      <c r="DN28" s="78"/>
      <c r="DO28" s="79"/>
      <c r="DP28" s="79"/>
      <c r="DQ28" s="80"/>
      <c r="DR28" s="77"/>
      <c r="DS28" s="78"/>
      <c r="DT28" s="79"/>
      <c r="DU28" s="79"/>
      <c r="DV28" s="80"/>
      <c r="DW28" s="77"/>
      <c r="DX28" s="78"/>
      <c r="DY28" s="79"/>
      <c r="DZ28" s="79"/>
      <c r="EA28" s="80"/>
      <c r="EB28" s="77"/>
      <c r="EC28" s="78"/>
      <c r="ED28" s="79"/>
      <c r="EE28" s="79"/>
      <c r="EF28" s="80"/>
      <c r="EG28" s="77"/>
      <c r="EH28" s="78"/>
      <c r="EI28" s="79"/>
      <c r="EJ28" s="79"/>
      <c r="EK28" s="80"/>
      <c r="EL28" s="77"/>
      <c r="EM28" s="78"/>
      <c r="EN28" s="79"/>
      <c r="EO28" s="79"/>
      <c r="EP28" s="80"/>
      <c r="EQ28" s="77"/>
      <c r="ER28" s="78"/>
      <c r="ES28" s="79"/>
      <c r="ET28" s="79"/>
      <c r="EU28" s="80"/>
      <c r="EV28" s="77"/>
      <c r="EW28" s="78"/>
      <c r="EX28" s="79"/>
      <c r="EY28" s="79"/>
      <c r="EZ28" s="80"/>
      <c r="FA28" s="77"/>
      <c r="FB28" s="78"/>
      <c r="FC28" s="79"/>
      <c r="FD28" s="79"/>
      <c r="FE28" s="80"/>
      <c r="FF28" s="77"/>
      <c r="FG28" s="78"/>
      <c r="FH28" s="79"/>
      <c r="FI28" s="79"/>
      <c r="FJ28" s="80"/>
      <c r="FK28" s="77"/>
      <c r="FL28" s="78"/>
      <c r="FM28" s="79"/>
      <c r="FN28" s="79"/>
      <c r="FO28" s="80"/>
      <c r="FP28" s="77"/>
      <c r="FQ28" s="78"/>
      <c r="FR28" s="79"/>
      <c r="FS28" s="79"/>
      <c r="FT28" s="80"/>
      <c r="FU28" s="77"/>
      <c r="FV28" s="78"/>
      <c r="FW28" s="79"/>
      <c r="FX28" s="79"/>
      <c r="FY28" s="80"/>
      <c r="FZ28" s="77"/>
      <c r="GA28" s="78"/>
      <c r="GB28" s="79"/>
      <c r="GC28" s="79"/>
      <c r="GD28" s="80"/>
      <c r="GE28" s="77"/>
      <c r="GF28" s="78"/>
      <c r="GG28" s="79"/>
      <c r="GH28" s="79"/>
      <c r="GI28" s="80"/>
      <c r="GJ28" s="77"/>
      <c r="GK28" s="78"/>
      <c r="GL28" s="79"/>
      <c r="GM28" s="79"/>
      <c r="GN28" s="80"/>
      <c r="GO28" s="77"/>
      <c r="GP28" s="78"/>
      <c r="GQ28" s="79"/>
      <c r="GR28" s="79"/>
      <c r="GS28" s="80"/>
      <c r="GT28" s="77"/>
      <c r="GU28" s="78"/>
      <c r="GV28" s="79"/>
      <c r="GW28" s="79"/>
      <c r="GX28" s="80"/>
      <c r="GY28" s="77"/>
      <c r="GZ28" s="78"/>
      <c r="HA28" s="79"/>
      <c r="HB28" s="79"/>
      <c r="HC28" s="80"/>
      <c r="HD28" s="77"/>
      <c r="HE28" s="78"/>
      <c r="HF28" s="79"/>
      <c r="HG28" s="79"/>
      <c r="HH28" s="80"/>
      <c r="HI28" s="77"/>
      <c r="HJ28" s="78"/>
      <c r="HK28" s="79"/>
      <c r="HL28" s="79"/>
      <c r="HM28" s="80"/>
      <c r="HN28" s="77"/>
      <c r="HO28" s="78"/>
      <c r="HP28" s="79"/>
      <c r="HQ28" s="79"/>
      <c r="HR28" s="80"/>
      <c r="HS28" s="77"/>
      <c r="HT28" s="78"/>
      <c r="HU28" s="79"/>
      <c r="HV28" s="79"/>
      <c r="HW28" s="80"/>
      <c r="HX28" s="77"/>
      <c r="HY28" s="78"/>
      <c r="HZ28" s="79"/>
      <c r="IA28" s="79"/>
      <c r="IB28" s="80"/>
      <c r="IC28" s="77"/>
      <c r="ID28" s="78"/>
      <c r="IE28" s="79"/>
      <c r="IF28" s="79"/>
      <c r="IG28" s="80"/>
      <c r="IH28" s="77"/>
      <c r="II28" s="78"/>
      <c r="IJ28" s="79"/>
      <c r="IK28" s="79"/>
      <c r="IL28" s="80"/>
      <c r="IM28" s="77"/>
      <c r="IN28" s="78"/>
      <c r="IO28" s="79"/>
      <c r="IP28" s="79"/>
      <c r="IQ28" s="80"/>
      <c r="IR28" s="77"/>
      <c r="IS28" s="78"/>
      <c r="IT28" s="79"/>
      <c r="IU28" s="79"/>
    </row>
    <row r="29" spans="1:8" ht="12.75">
      <c r="A29" s="73" t="s">
        <v>68</v>
      </c>
      <c r="B29" s="73"/>
      <c r="C29" s="122">
        <v>6</v>
      </c>
      <c r="D29" s="73"/>
      <c r="E29" s="7">
        <v>888</v>
      </c>
      <c r="F29" s="7"/>
      <c r="G29" s="7">
        <v>994</v>
      </c>
      <c r="H29" s="7">
        <v>816</v>
      </c>
    </row>
    <row r="30" spans="1:8" ht="12.75">
      <c r="A30" s="47" t="s">
        <v>18</v>
      </c>
      <c r="B30" s="47"/>
      <c r="C30" s="121">
        <v>18</v>
      </c>
      <c r="D30" s="47"/>
      <c r="E30" s="71">
        <f>37177+65</f>
        <v>37242</v>
      </c>
      <c r="F30" s="71"/>
      <c r="G30" s="71">
        <v>720</v>
      </c>
      <c r="H30" s="71">
        <f>58+6787</f>
        <v>6845</v>
      </c>
    </row>
    <row r="31" spans="1:8" ht="12.75">
      <c r="A31" s="73" t="s">
        <v>92</v>
      </c>
      <c r="B31" s="73"/>
      <c r="C31" s="122">
        <v>19</v>
      </c>
      <c r="D31" s="73"/>
      <c r="E31" s="7">
        <f>136735+1771</f>
        <v>138506</v>
      </c>
      <c r="F31" s="7"/>
      <c r="G31" s="7">
        <v>130713</v>
      </c>
      <c r="H31" s="7">
        <v>126189</v>
      </c>
    </row>
    <row r="32" spans="1:8" ht="12.75">
      <c r="A32" s="81" t="s">
        <v>69</v>
      </c>
      <c r="B32" s="56"/>
      <c r="C32" s="69"/>
      <c r="D32" s="56"/>
      <c r="E32" s="82">
        <f>E25+E26+E27+E28+E29+E30+E31</f>
        <v>913737</v>
      </c>
      <c r="F32" s="72"/>
      <c r="G32" s="82" t="e">
        <f>#REF!+#REF!+#REF!+#REF!+#REF!+#REF!+#REF!+#REF!+G30+G31+G29</f>
        <v>#REF!</v>
      </c>
      <c r="H32" s="82">
        <f>H25+H26+H27+H28+H29+H30+H31</f>
        <v>467346</v>
      </c>
    </row>
    <row r="33" spans="1:8" ht="12.75">
      <c r="A33" s="56"/>
      <c r="B33" s="56"/>
      <c r="C33" s="43"/>
      <c r="D33" s="56"/>
      <c r="E33" s="72"/>
      <c r="F33" s="72"/>
      <c r="G33" s="139"/>
      <c r="H33" s="72"/>
    </row>
    <row r="34" spans="1:8" ht="12.75">
      <c r="A34" s="83" t="s">
        <v>70</v>
      </c>
      <c r="B34" s="83"/>
      <c r="C34" s="76"/>
      <c r="D34" s="83"/>
      <c r="E34" s="7"/>
      <c r="F34" s="7"/>
      <c r="G34" s="7"/>
      <c r="H34" s="7"/>
    </row>
    <row r="35" spans="1:8" ht="12.75">
      <c r="A35" s="73" t="s">
        <v>71</v>
      </c>
      <c r="B35" s="73"/>
      <c r="C35" s="122"/>
      <c r="D35" s="73"/>
      <c r="E35" s="7">
        <v>0</v>
      </c>
      <c r="F35" s="7"/>
      <c r="G35" s="7"/>
      <c r="H35" s="7">
        <v>0</v>
      </c>
    </row>
    <row r="36" spans="1:8" ht="12.75">
      <c r="A36" s="73" t="s">
        <v>72</v>
      </c>
      <c r="B36" s="73"/>
      <c r="C36" s="122">
        <v>20</v>
      </c>
      <c r="D36" s="73"/>
      <c r="E36" s="7">
        <v>59727</v>
      </c>
      <c r="F36" s="7"/>
      <c r="G36" s="7">
        <v>8214</v>
      </c>
      <c r="H36" s="7">
        <v>52396</v>
      </c>
    </row>
    <row r="37" spans="1:8" ht="12.75">
      <c r="A37" s="56" t="s">
        <v>73</v>
      </c>
      <c r="B37" s="56"/>
      <c r="C37" s="43"/>
      <c r="D37" s="56"/>
      <c r="E37" s="72">
        <f>E35+E36</f>
        <v>59727</v>
      </c>
      <c r="F37" s="72"/>
      <c r="G37" s="72" t="e">
        <f>G35+#REF!+#REF!+#REF!+#REF!+#REF!+#REF!+#REF!+G36-#REF!</f>
        <v>#REF!</v>
      </c>
      <c r="H37" s="72">
        <f>H35+H36</f>
        <v>52396</v>
      </c>
    </row>
    <row r="38" spans="1:8" ht="13.5" thickBot="1">
      <c r="A38" s="74" t="s">
        <v>74</v>
      </c>
      <c r="B38" s="56"/>
      <c r="C38" s="123"/>
      <c r="D38" s="56"/>
      <c r="E38" s="75">
        <f>E37+E32</f>
        <v>973464</v>
      </c>
      <c r="F38" s="72"/>
      <c r="G38" s="82" t="e">
        <f>G32+#REF!+G37</f>
        <v>#REF!</v>
      </c>
      <c r="H38" s="75">
        <f>H37+H32</f>
        <v>519742</v>
      </c>
    </row>
    <row r="39" spans="1:8" ht="13.5" thickTop="1">
      <c r="A39" s="56"/>
      <c r="B39" s="56"/>
      <c r="C39" s="43"/>
      <c r="D39" s="56"/>
      <c r="E39" s="72"/>
      <c r="F39" s="72"/>
      <c r="G39" s="72"/>
      <c r="H39" s="72"/>
    </row>
    <row r="40" spans="1:7" ht="12.75">
      <c r="A40" s="67"/>
      <c r="B40" s="67"/>
      <c r="C40" s="67"/>
      <c r="D40" s="67"/>
      <c r="E40" s="67"/>
      <c r="F40" s="67"/>
      <c r="G40" s="37"/>
    </row>
    <row r="41" spans="1:7" ht="13.5">
      <c r="A41" s="35" t="s">
        <v>52</v>
      </c>
      <c r="B41" s="35"/>
      <c r="C41" s="35"/>
      <c r="D41" s="62"/>
      <c r="E41" s="35" t="s">
        <v>135</v>
      </c>
      <c r="F41" s="62"/>
      <c r="G41" s="84"/>
    </row>
    <row r="42" spans="1:7" ht="13.5">
      <c r="A42" s="62"/>
      <c r="B42" s="62"/>
      <c r="C42" s="62"/>
      <c r="D42" s="62"/>
      <c r="E42" s="62"/>
      <c r="F42" s="62"/>
      <c r="G42" s="84"/>
    </row>
    <row r="43" spans="1:7" ht="12.75">
      <c r="A43" s="35" t="s">
        <v>53</v>
      </c>
      <c r="B43" s="35"/>
      <c r="C43" s="35"/>
      <c r="D43" s="35"/>
      <c r="E43" s="35" t="s">
        <v>36</v>
      </c>
      <c r="F43" s="35"/>
      <c r="G43" s="37"/>
    </row>
    <row r="44" spans="1:7" ht="12.75">
      <c r="A44" s="35"/>
      <c r="B44" s="35"/>
      <c r="C44" s="35"/>
      <c r="D44" s="35"/>
      <c r="E44" s="35"/>
      <c r="F44" s="35"/>
      <c r="G44" s="37"/>
    </row>
    <row r="45" spans="1:7" ht="12.75">
      <c r="A45" s="35"/>
      <c r="B45" s="35"/>
      <c r="C45" s="35"/>
      <c r="D45" s="35"/>
      <c r="E45" s="35"/>
      <c r="F45" s="35"/>
      <c r="G45" s="37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0">
      <selection activeCell="H28" sqref="H28"/>
    </sheetView>
  </sheetViews>
  <sheetFormatPr defaultColWidth="9.00390625" defaultRowHeight="12.75"/>
  <cols>
    <col min="1" max="1" width="46.25390625" style="37" customWidth="1"/>
    <col min="2" max="2" width="3.375" style="37" customWidth="1"/>
    <col min="3" max="3" width="7.75390625" style="37" customWidth="1"/>
    <col min="4" max="4" width="2.875" style="37" customWidth="1"/>
    <col min="5" max="5" width="12.625" style="37" customWidth="1"/>
    <col min="6" max="6" width="2.875" style="37" customWidth="1"/>
    <col min="7" max="7" width="12.625" style="37" customWidth="1"/>
    <col min="8" max="16384" width="9.125" style="37" customWidth="1"/>
  </cols>
  <sheetData>
    <row r="1" spans="1:9" ht="15">
      <c r="A1" s="100" t="s">
        <v>0</v>
      </c>
      <c r="B1" s="100"/>
      <c r="C1" s="100"/>
      <c r="D1" s="1"/>
      <c r="E1" s="1"/>
      <c r="F1" s="1"/>
      <c r="G1" s="1"/>
      <c r="H1" s="1"/>
      <c r="I1"/>
    </row>
    <row r="2" spans="1:9" ht="13.5" thickBot="1">
      <c r="A2" s="3"/>
      <c r="B2" s="3"/>
      <c r="C2" s="3"/>
      <c r="D2" s="3"/>
      <c r="E2" s="3"/>
      <c r="F2" s="3"/>
      <c r="G2" s="3"/>
      <c r="H2" s="4"/>
      <c r="I2" s="38"/>
    </row>
    <row r="3" spans="1:8" ht="15.75">
      <c r="A3" s="39"/>
      <c r="B3" s="39"/>
      <c r="C3" s="39"/>
      <c r="D3" s="39"/>
      <c r="E3" s="39"/>
      <c r="F3" s="39"/>
      <c r="G3" s="39"/>
      <c r="H3" s="40"/>
    </row>
    <row r="4" spans="1:4" ht="15.75">
      <c r="A4" s="41" t="s">
        <v>37</v>
      </c>
      <c r="B4" s="41"/>
      <c r="C4" s="41"/>
      <c r="D4" s="41"/>
    </row>
    <row r="5" spans="1:4" ht="12.75">
      <c r="A5" s="5" t="s">
        <v>151</v>
      </c>
      <c r="B5" s="5"/>
      <c r="C5" s="5"/>
      <c r="D5" s="5"/>
    </row>
    <row r="6" spans="1:7" ht="12.75">
      <c r="A6" s="5"/>
      <c r="B6" s="5"/>
      <c r="C6" s="5"/>
      <c r="D6" s="5"/>
      <c r="G6" s="101" t="s">
        <v>133</v>
      </c>
    </row>
    <row r="8" spans="1:7" ht="18.75" customHeight="1">
      <c r="A8" s="42" t="s">
        <v>38</v>
      </c>
      <c r="B8" s="43"/>
      <c r="C8" s="42" t="s">
        <v>136</v>
      </c>
      <c r="D8" s="43"/>
      <c r="E8" s="115">
        <v>39813</v>
      </c>
      <c r="F8" s="44"/>
      <c r="G8" s="115">
        <v>39447</v>
      </c>
    </row>
    <row r="9" spans="1:7" ht="12.75">
      <c r="A9" s="45" t="s">
        <v>39</v>
      </c>
      <c r="B9" s="45"/>
      <c r="C9" s="122">
        <v>4</v>
      </c>
      <c r="D9" s="45"/>
      <c r="E9" s="12">
        <v>37917</v>
      </c>
      <c r="F9" s="12"/>
      <c r="G9" s="12">
        <v>26443</v>
      </c>
    </row>
    <row r="10" spans="1:7" ht="12.75">
      <c r="A10" s="45" t="s">
        <v>40</v>
      </c>
      <c r="B10" s="45"/>
      <c r="C10" s="122">
        <v>4</v>
      </c>
      <c r="D10" s="45"/>
      <c r="E10" s="12">
        <v>-3019</v>
      </c>
      <c r="F10" s="12"/>
      <c r="G10" s="12">
        <v>-986</v>
      </c>
    </row>
    <row r="11" spans="1:7" ht="38.25">
      <c r="A11" s="46" t="s">
        <v>41</v>
      </c>
      <c r="B11" s="46"/>
      <c r="C11" s="122"/>
      <c r="D11" s="46"/>
      <c r="E11" s="12">
        <v>34898</v>
      </c>
      <c r="F11" s="12"/>
      <c r="G11" s="12">
        <v>25457</v>
      </c>
    </row>
    <row r="12" spans="1:7" ht="25.5">
      <c r="A12" s="47" t="s">
        <v>42</v>
      </c>
      <c r="B12" s="47"/>
      <c r="C12" s="121">
        <v>13</v>
      </c>
      <c r="D12" s="47"/>
      <c r="E12" s="21">
        <v>-1010</v>
      </c>
      <c r="F12" s="21"/>
      <c r="G12" s="21">
        <v>-330</v>
      </c>
    </row>
    <row r="13" spans="1:7" ht="19.5" customHeight="1">
      <c r="A13" s="48" t="s">
        <v>43</v>
      </c>
      <c r="B13" s="49"/>
      <c r="C13" s="125"/>
      <c r="D13" s="49"/>
      <c r="E13" s="20">
        <v>33888</v>
      </c>
      <c r="F13" s="21"/>
      <c r="G13" s="20">
        <v>25127</v>
      </c>
    </row>
    <row r="14" spans="1:7" ht="19.5" customHeight="1">
      <c r="A14" s="50" t="s">
        <v>130</v>
      </c>
      <c r="B14" s="50"/>
      <c r="C14" s="121">
        <v>5</v>
      </c>
      <c r="D14" s="50"/>
      <c r="E14" s="21">
        <v>12447</v>
      </c>
      <c r="F14" s="21"/>
      <c r="G14" s="21">
        <v>12528</v>
      </c>
    </row>
    <row r="15" spans="1:7" ht="19.5" customHeight="1">
      <c r="A15" s="50" t="s">
        <v>131</v>
      </c>
      <c r="B15" s="50"/>
      <c r="C15" s="121">
        <v>5</v>
      </c>
      <c r="D15" s="50"/>
      <c r="E15" s="21">
        <v>-393</v>
      </c>
      <c r="F15" s="21"/>
      <c r="G15" s="21">
        <v>-324</v>
      </c>
    </row>
    <row r="16" spans="1:7" ht="19.5" customHeight="1">
      <c r="A16" s="50" t="s">
        <v>132</v>
      </c>
      <c r="B16" s="50"/>
      <c r="C16" s="121">
        <v>5</v>
      </c>
      <c r="D16" s="50"/>
      <c r="E16" s="21">
        <v>5473</v>
      </c>
      <c r="F16" s="21"/>
      <c r="G16" s="21">
        <v>4503</v>
      </c>
    </row>
    <row r="17" spans="1:7" ht="19.5" customHeight="1">
      <c r="A17" s="50" t="s">
        <v>44</v>
      </c>
      <c r="B17" s="50"/>
      <c r="C17" s="121"/>
      <c r="D17" s="50"/>
      <c r="E17" s="21">
        <v>133</v>
      </c>
      <c r="F17" s="21"/>
      <c r="G17" s="21">
        <v>85</v>
      </c>
    </row>
    <row r="18" spans="1:7" ht="19.5" customHeight="1">
      <c r="A18" s="49" t="s">
        <v>45</v>
      </c>
      <c r="B18" s="49"/>
      <c r="C18" s="121"/>
      <c r="D18" s="50"/>
      <c r="E18" s="21">
        <v>17660</v>
      </c>
      <c r="F18" s="21"/>
      <c r="G18" s="21">
        <v>16792</v>
      </c>
    </row>
    <row r="19" spans="1:7" ht="12.75">
      <c r="A19" s="51" t="s">
        <v>46</v>
      </c>
      <c r="B19" s="45"/>
      <c r="C19" s="126">
        <v>6</v>
      </c>
      <c r="D19" s="45"/>
      <c r="E19" s="52">
        <v>51548</v>
      </c>
      <c r="F19" s="52"/>
      <c r="G19" s="52">
        <v>41919</v>
      </c>
    </row>
    <row r="20" spans="1:7" ht="12.75">
      <c r="A20" s="53" t="s">
        <v>47</v>
      </c>
      <c r="B20" s="45"/>
      <c r="C20" s="127"/>
      <c r="D20" s="45"/>
      <c r="E20" s="54">
        <v>-15272</v>
      </c>
      <c r="F20" s="12"/>
      <c r="G20" s="54">
        <v>-13798</v>
      </c>
    </row>
    <row r="21" spans="1:7" ht="42" customHeight="1">
      <c r="A21" s="55" t="s">
        <v>48</v>
      </c>
      <c r="B21" s="56"/>
      <c r="C21" s="128"/>
      <c r="D21" s="56"/>
      <c r="E21" s="57">
        <v>36276</v>
      </c>
      <c r="F21" s="57"/>
      <c r="G21" s="57">
        <v>28121</v>
      </c>
    </row>
    <row r="22" spans="1:7" ht="12.75">
      <c r="A22" s="47" t="s">
        <v>49</v>
      </c>
      <c r="B22" s="47"/>
      <c r="C22" s="121">
        <v>7</v>
      </c>
      <c r="D22" s="47"/>
      <c r="E22" s="21">
        <v>-3585</v>
      </c>
      <c r="F22" s="21"/>
      <c r="G22" s="21">
        <v>-2713</v>
      </c>
    </row>
    <row r="23" spans="1:7" ht="12.75">
      <c r="A23" s="47" t="s">
        <v>139</v>
      </c>
      <c r="B23" s="47"/>
      <c r="C23" s="121">
        <v>7</v>
      </c>
      <c r="D23" s="47"/>
      <c r="E23" s="21">
        <v>-72</v>
      </c>
      <c r="F23" s="21"/>
      <c r="G23" s="21">
        <v>-120</v>
      </c>
    </row>
    <row r="24" spans="1:7" ht="12.75">
      <c r="A24" s="47" t="s">
        <v>50</v>
      </c>
      <c r="B24" s="47"/>
      <c r="C24" s="121"/>
      <c r="D24" s="47"/>
      <c r="E24" s="21">
        <v>-3657</v>
      </c>
      <c r="F24" s="21"/>
      <c r="G24" s="21">
        <v>-2833</v>
      </c>
    </row>
    <row r="25" spans="1:7" ht="13.5" thickBot="1">
      <c r="A25" s="58" t="s">
        <v>51</v>
      </c>
      <c r="B25" s="45"/>
      <c r="C25" s="129"/>
      <c r="D25" s="45"/>
      <c r="E25" s="59">
        <v>32619</v>
      </c>
      <c r="F25" s="59"/>
      <c r="G25" s="59">
        <v>25288</v>
      </c>
    </row>
    <row r="26" spans="1:7" ht="13.5" thickTop="1">
      <c r="A26" s="60"/>
      <c r="B26" s="60"/>
      <c r="C26" s="60"/>
      <c r="D26" s="60"/>
      <c r="E26" s="22"/>
      <c r="F26" s="22"/>
      <c r="G26" s="22"/>
    </row>
    <row r="27" spans="1:7" ht="12.75">
      <c r="A27" s="60"/>
      <c r="B27" s="60"/>
      <c r="C27" s="60"/>
      <c r="D27" s="60"/>
      <c r="E27" s="61"/>
      <c r="F27" s="61"/>
      <c r="G27" s="61"/>
    </row>
    <row r="28" spans="1:7" ht="13.5">
      <c r="A28" s="35" t="s">
        <v>52</v>
      </c>
      <c r="B28" s="35"/>
      <c r="C28" s="35"/>
      <c r="D28" s="62"/>
      <c r="E28" s="35" t="s">
        <v>135</v>
      </c>
      <c r="F28" s="62"/>
      <c r="G28" s="63"/>
    </row>
    <row r="29" spans="1:7" ht="13.5">
      <c r="A29" s="62"/>
      <c r="B29" s="62"/>
      <c r="C29" s="62"/>
      <c r="D29" s="62"/>
      <c r="E29" s="62"/>
      <c r="F29" s="62"/>
      <c r="G29" s="63"/>
    </row>
    <row r="30" spans="1:6" ht="12.75">
      <c r="A30" s="35" t="s">
        <v>53</v>
      </c>
      <c r="B30" s="35"/>
      <c r="C30" s="35"/>
      <c r="D30" s="35"/>
      <c r="E30" s="35" t="s">
        <v>36</v>
      </c>
      <c r="F30" s="35"/>
    </row>
    <row r="32" ht="12.75">
      <c r="H32" s="37" t="s">
        <v>54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9">
      <selection activeCell="P42" sqref="P42"/>
    </sheetView>
  </sheetViews>
  <sheetFormatPr defaultColWidth="9.00390625" defaultRowHeight="12.75"/>
  <cols>
    <col min="1" max="1" width="53.375" style="2" customWidth="1"/>
    <col min="2" max="2" width="2.375" style="2" customWidth="1"/>
    <col min="3" max="3" width="6.00390625" style="2" hidden="1" customWidth="1"/>
    <col min="4" max="4" width="2.625" style="2" customWidth="1"/>
    <col min="5" max="5" width="9.625" style="2" customWidth="1"/>
    <col min="6" max="6" width="2.875" style="2" customWidth="1"/>
    <col min="7" max="7" width="9.625" style="2" customWidth="1"/>
    <col min="8" max="8" width="22.625" style="2" hidden="1" customWidth="1"/>
    <col min="9" max="10" width="9.125" style="2" customWidth="1"/>
    <col min="11" max="11" width="10.125" style="2" bestFit="1" customWidth="1"/>
    <col min="12" max="16384" width="9.125" style="2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3"/>
      <c r="B2" s="3"/>
      <c r="C2" s="3"/>
      <c r="D2" s="3"/>
      <c r="E2" s="3"/>
      <c r="F2" s="3"/>
      <c r="G2" s="3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118" t="s">
        <v>1</v>
      </c>
      <c r="B4" s="118"/>
      <c r="C4" s="118"/>
      <c r="D4" s="4"/>
      <c r="E4" s="4"/>
      <c r="F4" s="4"/>
      <c r="G4" s="4"/>
    </row>
    <row r="5" spans="1:4" ht="12.75">
      <c r="A5" s="5" t="s">
        <v>150</v>
      </c>
      <c r="B5" s="5"/>
      <c r="C5" s="5"/>
      <c r="D5" s="5"/>
    </row>
    <row r="7" ht="12.75">
      <c r="G7" s="12" t="s">
        <v>133</v>
      </c>
    </row>
    <row r="8" spans="1:7" ht="13.5" customHeight="1">
      <c r="A8" s="6"/>
      <c r="B8" s="7"/>
      <c r="C8" s="7"/>
      <c r="D8" s="7"/>
      <c r="E8" s="6"/>
      <c r="F8" s="7"/>
      <c r="G8" s="102"/>
    </row>
    <row r="9" spans="1:7" ht="39" customHeight="1">
      <c r="A9" s="8" t="s">
        <v>2</v>
      </c>
      <c r="B9" s="10"/>
      <c r="C9" s="119" t="s">
        <v>138</v>
      </c>
      <c r="D9" s="9"/>
      <c r="E9" s="8">
        <v>2008</v>
      </c>
      <c r="F9" s="10"/>
      <c r="G9" s="8">
        <v>2007</v>
      </c>
    </row>
    <row r="10" spans="1:7" ht="12.75">
      <c r="A10" s="11" t="s">
        <v>3</v>
      </c>
      <c r="B10" s="11"/>
      <c r="C10" s="11"/>
      <c r="D10" s="11"/>
      <c r="E10" s="11"/>
      <c r="F10" s="11"/>
      <c r="G10" s="11"/>
    </row>
    <row r="11" spans="1:8" ht="13.5" customHeight="1">
      <c r="A11" s="13" t="s">
        <v>4</v>
      </c>
      <c r="B11" s="13"/>
      <c r="C11" s="13"/>
      <c r="D11" s="13"/>
      <c r="E11" s="14">
        <f>37917+18053-1884-124+383-23+5</f>
        <v>54327</v>
      </c>
      <c r="F11" s="14"/>
      <c r="G11" s="14">
        <f>26444+17116-14-39-2008-306+1365+230+192</f>
        <v>42980</v>
      </c>
      <c r="H11" s="2" t="s">
        <v>5</v>
      </c>
    </row>
    <row r="12" spans="1:8" ht="12.75" customHeight="1">
      <c r="A12" s="15" t="s">
        <v>6</v>
      </c>
      <c r="B12" s="15"/>
      <c r="C12" s="15"/>
      <c r="D12" s="15"/>
      <c r="E12" s="16">
        <f>-3018+850</f>
        <v>-2168</v>
      </c>
      <c r="F12" s="16"/>
      <c r="G12" s="16">
        <f>-985+779</f>
        <v>-206</v>
      </c>
      <c r="H12" s="2" t="s">
        <v>7</v>
      </c>
    </row>
    <row r="13" spans="1:8" ht="12.75">
      <c r="A13" s="7" t="s">
        <v>8</v>
      </c>
      <c r="B13" s="7"/>
      <c r="C13" s="7"/>
      <c r="D13" s="7"/>
      <c r="E13" s="17">
        <f>-15665+1214+1</f>
        <v>-14450</v>
      </c>
      <c r="F13" s="17"/>
      <c r="G13" s="17">
        <f>-14122+1122-171</f>
        <v>-13171</v>
      </c>
      <c r="H13" s="2" t="s">
        <v>9</v>
      </c>
    </row>
    <row r="14" spans="1:7" ht="25.5" customHeight="1">
      <c r="A14" s="18" t="s">
        <v>10</v>
      </c>
      <c r="B14" s="19"/>
      <c r="C14" s="18"/>
      <c r="D14" s="19"/>
      <c r="E14" s="20">
        <f>E11+E12+E13</f>
        <v>37709</v>
      </c>
      <c r="F14" s="21"/>
      <c r="G14" s="20">
        <f>G11+G12+G13</f>
        <v>29603</v>
      </c>
    </row>
    <row r="15" spans="1:7" ht="12.75">
      <c r="A15" s="23" t="s">
        <v>118</v>
      </c>
      <c r="B15" s="23"/>
      <c r="C15" s="23"/>
      <c r="D15" s="19"/>
      <c r="E15" s="21"/>
      <c r="F15" s="21"/>
      <c r="G15" s="21"/>
    </row>
    <row r="16" spans="1:8" ht="12.75">
      <c r="A16" s="19" t="s">
        <v>11</v>
      </c>
      <c r="B16" s="19"/>
      <c r="C16" s="19"/>
      <c r="D16" s="19"/>
      <c r="E16" s="19">
        <v>-276764</v>
      </c>
      <c r="F16" s="19"/>
      <c r="G16" s="19">
        <v>-12533</v>
      </c>
      <c r="H16" s="2">
        <v>0</v>
      </c>
    </row>
    <row r="17" spans="1:8" ht="12.75">
      <c r="A17" s="19" t="s">
        <v>12</v>
      </c>
      <c r="B17" s="19"/>
      <c r="C17" s="19"/>
      <c r="D17" s="19"/>
      <c r="E17" s="19">
        <f>-133757</f>
        <v>-133757</v>
      </c>
      <c r="F17" s="19"/>
      <c r="G17" s="19">
        <v>-36261</v>
      </c>
      <c r="H17" s="2" t="s">
        <v>13</v>
      </c>
    </row>
    <row r="18" spans="1:7" ht="12.75">
      <c r="A18" s="7" t="s">
        <v>15</v>
      </c>
      <c r="B18" s="7"/>
      <c r="C18" s="7"/>
      <c r="D18" s="7"/>
      <c r="E18" s="7">
        <v>-104</v>
      </c>
      <c r="F18" s="7"/>
      <c r="G18" s="7">
        <v>-27</v>
      </c>
    </row>
    <row r="19" spans="1:7" ht="12.75">
      <c r="A19" s="23" t="s">
        <v>16</v>
      </c>
      <c r="B19" s="23"/>
      <c r="C19" s="23"/>
      <c r="D19" s="23"/>
      <c r="E19" s="23"/>
      <c r="F19" s="23"/>
      <c r="G19" s="23"/>
    </row>
    <row r="20" spans="1:7" ht="12.75">
      <c r="A20" s="7" t="s">
        <v>17</v>
      </c>
      <c r="B20" s="7"/>
      <c r="C20" s="7"/>
      <c r="D20" s="7"/>
      <c r="E20" s="7">
        <v>340519</v>
      </c>
      <c r="F20" s="7"/>
      <c r="G20" s="7">
        <v>-400009</v>
      </c>
    </row>
    <row r="21" spans="1:8" ht="13.5" customHeight="1">
      <c r="A21" s="7" t="s">
        <v>18</v>
      </c>
      <c r="B21" s="7"/>
      <c r="C21" s="7"/>
      <c r="D21" s="7"/>
      <c r="E21" s="17">
        <f>30406+8</f>
        <v>30414</v>
      </c>
      <c r="F21" s="17"/>
      <c r="G21" s="17">
        <v>-42455</v>
      </c>
      <c r="H21" s="2" t="s">
        <v>19</v>
      </c>
    </row>
    <row r="22" spans="1:7" ht="25.5">
      <c r="A22" s="24" t="s">
        <v>20</v>
      </c>
      <c r="B22" s="25"/>
      <c r="C22" s="25"/>
      <c r="D22" s="25"/>
      <c r="E22" s="20">
        <f>E16+E17+E18+E20+E21</f>
        <v>-39692</v>
      </c>
      <c r="F22" s="21"/>
      <c r="G22" s="20">
        <f>G16+G17+G18+G20+G21</f>
        <v>-491285</v>
      </c>
    </row>
    <row r="23" spans="1:8" ht="12.75">
      <c r="A23" s="7" t="s">
        <v>21</v>
      </c>
      <c r="B23" s="7"/>
      <c r="C23" s="120"/>
      <c r="D23" s="7"/>
      <c r="E23" s="7">
        <f>-3657+56</f>
        <v>-3601</v>
      </c>
      <c r="F23" s="7"/>
      <c r="G23" s="7">
        <f>-2713-85</f>
        <v>-2798</v>
      </c>
      <c r="H23" s="2" t="s">
        <v>22</v>
      </c>
    </row>
    <row r="24" spans="1:7" ht="25.5">
      <c r="A24" s="26" t="s">
        <v>119</v>
      </c>
      <c r="B24" s="27"/>
      <c r="C24" s="26"/>
      <c r="D24" s="27"/>
      <c r="E24" s="28">
        <f>E14+E22+E23</f>
        <v>-5584</v>
      </c>
      <c r="F24" s="29"/>
      <c r="G24" s="28">
        <f>G14+G22+G23</f>
        <v>-464480</v>
      </c>
    </row>
    <row r="25" spans="1:7" ht="12.75">
      <c r="A25" s="30" t="s">
        <v>23</v>
      </c>
      <c r="B25" s="30"/>
      <c r="C25" s="30"/>
      <c r="D25" s="30"/>
      <c r="E25" s="30"/>
      <c r="F25" s="30"/>
      <c r="G25" s="30"/>
    </row>
    <row r="26" spans="1:7" ht="12.75">
      <c r="A26" s="19" t="s">
        <v>24</v>
      </c>
      <c r="B26" s="19"/>
      <c r="C26" s="19"/>
      <c r="D26" s="19"/>
      <c r="E26" s="19">
        <f>11043+7875+3000+5000</f>
        <v>26918</v>
      </c>
      <c r="F26" s="19"/>
      <c r="G26" s="19">
        <f>47744-17-19800</f>
        <v>27927</v>
      </c>
    </row>
    <row r="27" spans="1:7" ht="12.75">
      <c r="A27" s="7" t="s">
        <v>25</v>
      </c>
      <c r="B27" s="7"/>
      <c r="C27" s="7"/>
      <c r="D27" s="7"/>
      <c r="E27" s="7">
        <f>-2863-4709-9115-7218</f>
        <v>-23905</v>
      </c>
      <c r="F27" s="7"/>
      <c r="G27" s="7">
        <f>-43190</f>
        <v>-43190</v>
      </c>
    </row>
    <row r="28" spans="1:7" ht="12.75">
      <c r="A28" s="7" t="s">
        <v>26</v>
      </c>
      <c r="B28" s="7"/>
      <c r="C28" s="7"/>
      <c r="D28" s="7"/>
      <c r="E28" s="7"/>
      <c r="F28" s="7"/>
      <c r="G28" s="7">
        <v>70</v>
      </c>
    </row>
    <row r="29" spans="1:7" ht="13.5" customHeight="1">
      <c r="A29" s="7" t="s">
        <v>27</v>
      </c>
      <c r="B29" s="7"/>
      <c r="C29" s="7"/>
      <c r="D29" s="7"/>
      <c r="E29" s="7">
        <v>-396</v>
      </c>
      <c r="F29" s="7"/>
      <c r="G29" s="7">
        <v>-1548</v>
      </c>
    </row>
    <row r="30" spans="1:7" ht="13.5" customHeight="1">
      <c r="A30" s="7" t="s">
        <v>137</v>
      </c>
      <c r="B30" s="7"/>
      <c r="C30" s="7"/>
      <c r="D30" s="7"/>
      <c r="E30" s="19">
        <v>-29</v>
      </c>
      <c r="F30" s="7"/>
      <c r="G30" s="19">
        <v>-171</v>
      </c>
    </row>
    <row r="31" spans="1:7" ht="12.75">
      <c r="A31" s="19" t="s">
        <v>28</v>
      </c>
      <c r="B31" s="19"/>
      <c r="C31" s="19"/>
      <c r="D31" s="19"/>
      <c r="E31" s="21"/>
      <c r="F31" s="19"/>
      <c r="G31" s="21"/>
    </row>
    <row r="32" spans="1:7" ht="25.5">
      <c r="A32" s="26" t="s">
        <v>120</v>
      </c>
      <c r="B32" s="27"/>
      <c r="C32" s="26"/>
      <c r="D32" s="23"/>
      <c r="E32" s="28">
        <f>E26+E27+E28+E29+E31+E30</f>
        <v>2588</v>
      </c>
      <c r="F32" s="29"/>
      <c r="G32" s="28">
        <f>G26+G27+G28+G29+G31+G30</f>
        <v>-16912</v>
      </c>
    </row>
    <row r="33" spans="1:7" ht="12.75">
      <c r="A33" s="30" t="s">
        <v>29</v>
      </c>
      <c r="B33" s="30"/>
      <c r="C33" s="30"/>
      <c r="D33" s="30"/>
      <c r="E33" s="30"/>
      <c r="F33" s="30"/>
      <c r="G33" s="30"/>
    </row>
    <row r="34" spans="1:7" ht="12.75">
      <c r="A34" s="25" t="s">
        <v>30</v>
      </c>
      <c r="B34" s="25"/>
      <c r="C34" s="25"/>
      <c r="D34" s="25"/>
      <c r="E34" s="31">
        <v>11483</v>
      </c>
      <c r="F34" s="31"/>
      <c r="G34" s="31">
        <v>3746</v>
      </c>
    </row>
    <row r="35" spans="1:11" ht="12.75" customHeight="1">
      <c r="A35" s="7" t="s">
        <v>31</v>
      </c>
      <c r="B35" s="7"/>
      <c r="C35" s="7"/>
      <c r="D35" s="7"/>
      <c r="E35" s="7">
        <v>0</v>
      </c>
      <c r="F35" s="7"/>
      <c r="G35" s="7">
        <v>0</v>
      </c>
      <c r="K35" s="135"/>
    </row>
    <row r="36" spans="1:7" ht="25.5">
      <c r="A36" s="19" t="s">
        <v>32</v>
      </c>
      <c r="B36" s="19"/>
      <c r="C36" s="19"/>
      <c r="D36" s="19"/>
      <c r="E36" s="19">
        <f>63069-25288</f>
        <v>37781</v>
      </c>
      <c r="F36" s="19"/>
      <c r="G36" s="19">
        <v>-3862</v>
      </c>
    </row>
    <row r="37" spans="1:7" ht="25.5">
      <c r="A37" s="26" t="s">
        <v>121</v>
      </c>
      <c r="B37" s="27"/>
      <c r="C37" s="26"/>
      <c r="D37" s="27"/>
      <c r="E37" s="28">
        <f>E34+E35+E36</f>
        <v>49264</v>
      </c>
      <c r="F37" s="29"/>
      <c r="G37" s="28">
        <f>G34+G35+G36</f>
        <v>-116</v>
      </c>
    </row>
    <row r="38" spans="1:7" ht="12.75">
      <c r="A38" s="7" t="s">
        <v>33</v>
      </c>
      <c r="B38" s="7"/>
      <c r="C38" s="7"/>
      <c r="D38" s="7"/>
      <c r="E38" s="7">
        <v>-59</v>
      </c>
      <c r="F38" s="7"/>
      <c r="G38" s="7">
        <v>-254</v>
      </c>
    </row>
    <row r="39" spans="1:8" ht="26.25" thickBot="1">
      <c r="A39" s="32" t="s">
        <v>122</v>
      </c>
      <c r="B39" s="30"/>
      <c r="C39" s="32"/>
      <c r="D39" s="30"/>
      <c r="E39" s="33">
        <f>E24+E32+E37+E38</f>
        <v>46209</v>
      </c>
      <c r="F39" s="29"/>
      <c r="G39" s="33">
        <f>G24+G32+G37+G38</f>
        <v>-481762</v>
      </c>
      <c r="H39" s="2">
        <f>H41-E39</f>
        <v>0</v>
      </c>
    </row>
    <row r="40" spans="1:7" ht="13.5" thickTop="1">
      <c r="A40" s="30" t="s">
        <v>34</v>
      </c>
      <c r="B40" s="30"/>
      <c r="C40" s="130">
        <v>4</v>
      </c>
      <c r="D40" s="30"/>
      <c r="E40" s="30">
        <v>190313</v>
      </c>
      <c r="F40" s="30"/>
      <c r="G40" s="30">
        <v>672075</v>
      </c>
    </row>
    <row r="41" spans="1:8" ht="12.75">
      <c r="A41" s="34" t="s">
        <v>35</v>
      </c>
      <c r="B41" s="30"/>
      <c r="C41" s="131">
        <v>4</v>
      </c>
      <c r="D41" s="30"/>
      <c r="E41" s="34">
        <v>236522</v>
      </c>
      <c r="F41" s="30"/>
      <c r="G41" s="34">
        <f>51745+44049+53160+41800-441</f>
        <v>190313</v>
      </c>
      <c r="H41" s="2">
        <f>E41-E40</f>
        <v>46209</v>
      </c>
    </row>
    <row r="42" spans="1:11" ht="12.75">
      <c r="A42" s="30"/>
      <c r="B42" s="30"/>
      <c r="C42" s="30"/>
      <c r="D42" s="30"/>
      <c r="E42" s="30"/>
      <c r="F42" s="30"/>
      <c r="G42" s="30"/>
      <c r="J42" s="135"/>
      <c r="K42" s="135"/>
    </row>
    <row r="43" spans="1:13" ht="12.75">
      <c r="A43" s="30"/>
      <c r="B43" s="30"/>
      <c r="C43" s="30"/>
      <c r="D43" s="30"/>
      <c r="E43" s="30"/>
      <c r="F43" s="30"/>
      <c r="G43" s="30"/>
      <c r="K43" s="134"/>
      <c r="M43" s="134"/>
    </row>
    <row r="44" spans="1:7" ht="12.75">
      <c r="A44" s="35" t="s">
        <v>75</v>
      </c>
      <c r="B44" s="35"/>
      <c r="C44" s="35"/>
      <c r="D44" s="7"/>
      <c r="E44" s="35" t="s">
        <v>135</v>
      </c>
      <c r="F44" s="7"/>
      <c r="G44" s="7"/>
    </row>
    <row r="45" spans="1:13" ht="12.75">
      <c r="A45" s="140"/>
      <c r="B45" s="140"/>
      <c r="C45" s="140"/>
      <c r="D45" s="140"/>
      <c r="E45" s="140"/>
      <c r="F45" s="140"/>
      <c r="G45" s="140"/>
      <c r="J45" s="134"/>
      <c r="M45" s="134"/>
    </row>
    <row r="46" spans="1:7" ht="12.75">
      <c r="A46" s="35" t="s">
        <v>76</v>
      </c>
      <c r="B46" s="35"/>
      <c r="C46" s="35"/>
      <c r="D46" s="7"/>
      <c r="E46" s="35" t="s">
        <v>36</v>
      </c>
      <c r="F46" s="7"/>
      <c r="G46" s="7"/>
    </row>
    <row r="47" spans="1:7" ht="12.75">
      <c r="A47" s="7"/>
      <c r="B47" s="7"/>
      <c r="C47" s="7"/>
      <c r="D47" s="7"/>
      <c r="E47" s="7"/>
      <c r="F47" s="7"/>
      <c r="G47" s="7"/>
    </row>
    <row r="49" spans="1:6" ht="12.75">
      <c r="A49" s="36"/>
      <c r="B49" s="36"/>
      <c r="C49" s="36"/>
      <c r="D49" s="36"/>
      <c r="E49" s="36"/>
      <c r="F49" s="36"/>
    </row>
    <row r="50" spans="1:6" ht="12.75">
      <c r="A50" s="36"/>
      <c r="B50" s="36"/>
      <c r="C50" s="36"/>
      <c r="D50" s="36"/>
      <c r="E50" s="36"/>
      <c r="F50" s="36"/>
    </row>
    <row r="52" ht="12.75">
      <c r="G52" s="2" t="s">
        <v>145</v>
      </c>
    </row>
    <row r="53" ht="12.75">
      <c r="I53" s="2" t="s">
        <v>146</v>
      </c>
    </row>
    <row r="54" ht="12.75">
      <c r="I54" s="2" t="s">
        <v>147</v>
      </c>
    </row>
    <row r="55" ht="12.75">
      <c r="I55" s="2" t="s">
        <v>148</v>
      </c>
    </row>
    <row r="56" ht="12.75">
      <c r="I56" s="2" t="s">
        <v>149</v>
      </c>
    </row>
    <row r="57" ht="12.75">
      <c r="I57" s="102"/>
    </row>
  </sheetData>
  <mergeCells count="1">
    <mergeCell ref="A45:G4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K44" sqref="K44"/>
    </sheetView>
  </sheetViews>
  <sheetFormatPr defaultColWidth="9.00390625" defaultRowHeight="12.75"/>
  <cols>
    <col min="1" max="1" width="33.00390625" style="0" customWidth="1"/>
    <col min="2" max="2" width="2.25390625" style="0" customWidth="1"/>
    <col min="3" max="3" width="11.75390625" style="0" customWidth="1"/>
    <col min="4" max="4" width="2.25390625" style="0" customWidth="1"/>
    <col min="5" max="5" width="13.25390625" style="0" customWidth="1"/>
    <col min="6" max="6" width="2.25390625" style="0" customWidth="1"/>
    <col min="7" max="7" width="11.625" style="0" customWidth="1"/>
    <col min="8" max="8" width="2.25390625" style="0" customWidth="1"/>
    <col min="9" max="9" width="12.00390625" style="0" customWidth="1"/>
  </cols>
  <sheetData>
    <row r="1" spans="1:7" s="37" customFormat="1" ht="15">
      <c r="A1" s="100" t="s">
        <v>0</v>
      </c>
      <c r="B1" s="1"/>
      <c r="C1" s="1"/>
      <c r="D1" s="1"/>
      <c r="E1" s="1"/>
      <c r="F1" s="1"/>
      <c r="G1"/>
    </row>
    <row r="2" spans="1:9" ht="13.5" thickBot="1">
      <c r="A2" s="3"/>
      <c r="B2" s="3"/>
      <c r="C2" s="3"/>
      <c r="D2" s="3"/>
      <c r="E2" s="3"/>
      <c r="F2" s="3"/>
      <c r="G2" s="64"/>
      <c r="H2" s="64"/>
      <c r="I2" s="6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2.75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110" t="s">
        <v>77</v>
      </c>
      <c r="B6" s="40"/>
      <c r="C6" s="40"/>
      <c r="D6" s="40"/>
      <c r="E6" s="37"/>
      <c r="F6" s="37"/>
      <c r="G6" s="37"/>
      <c r="H6" s="37"/>
      <c r="I6" s="37"/>
    </row>
    <row r="7" spans="1:9" ht="12.75">
      <c r="A7" s="40" t="s">
        <v>143</v>
      </c>
      <c r="B7" s="40"/>
      <c r="C7" s="40"/>
      <c r="D7" s="40"/>
      <c r="E7" s="37"/>
      <c r="F7" s="37"/>
      <c r="G7" s="37"/>
      <c r="H7" s="37"/>
      <c r="I7" s="37"/>
    </row>
    <row r="8" spans="1:9" ht="12.75">
      <c r="A8" s="37" t="s">
        <v>78</v>
      </c>
      <c r="B8" s="37"/>
      <c r="C8" s="37"/>
      <c r="D8" s="37"/>
      <c r="E8" s="37"/>
      <c r="F8" s="37"/>
      <c r="G8" s="37"/>
      <c r="H8" s="37"/>
      <c r="I8" s="37"/>
    </row>
    <row r="9" spans="1:9" ht="38.25">
      <c r="A9" s="103" t="s">
        <v>79</v>
      </c>
      <c r="B9" s="5"/>
      <c r="C9" s="104" t="s">
        <v>80</v>
      </c>
      <c r="D9" s="5"/>
      <c r="E9" s="104" t="s">
        <v>81</v>
      </c>
      <c r="F9" s="5"/>
      <c r="G9" s="104" t="s">
        <v>134</v>
      </c>
      <c r="H9" s="5"/>
      <c r="I9" s="104" t="s">
        <v>82</v>
      </c>
    </row>
    <row r="10" spans="1:9" ht="12.75">
      <c r="A10" s="5"/>
      <c r="B10" s="5"/>
      <c r="C10" s="105"/>
      <c r="D10" s="5"/>
      <c r="E10" s="105"/>
      <c r="F10" s="5"/>
      <c r="G10" s="111"/>
      <c r="H10" s="112"/>
      <c r="I10" s="111"/>
    </row>
    <row r="11" spans="1:9" ht="15.75">
      <c r="A11" s="40" t="s">
        <v>140</v>
      </c>
      <c r="B11" s="37"/>
      <c r="C11" s="108" t="s">
        <v>14</v>
      </c>
      <c r="D11" s="108"/>
      <c r="E11" s="108" t="s">
        <v>14</v>
      </c>
      <c r="F11" s="37"/>
      <c r="G11" s="113">
        <v>30970</v>
      </c>
      <c r="H11" s="113"/>
      <c r="I11" s="113">
        <f>G11</f>
        <v>30970</v>
      </c>
    </row>
    <row r="12" spans="1:9" ht="26.25">
      <c r="A12" s="106" t="s">
        <v>83</v>
      </c>
      <c r="B12" s="37"/>
      <c r="C12" s="108" t="s">
        <v>14</v>
      </c>
      <c r="D12" s="108"/>
      <c r="E12" s="108" t="s">
        <v>14</v>
      </c>
      <c r="F12" s="37"/>
      <c r="G12" s="113"/>
      <c r="H12" s="113"/>
      <c r="I12" s="113"/>
    </row>
    <row r="13" spans="1:9" ht="26.25">
      <c r="A13" s="106" t="s">
        <v>84</v>
      </c>
      <c r="B13" s="37"/>
      <c r="C13" s="108" t="s">
        <v>14</v>
      </c>
      <c r="D13" s="108"/>
      <c r="E13" s="108" t="s">
        <v>14</v>
      </c>
      <c r="F13" s="37"/>
      <c r="G13" s="113"/>
      <c r="H13" s="113"/>
      <c r="I13" s="113"/>
    </row>
    <row r="14" spans="1:9" ht="39">
      <c r="A14" s="106" t="s">
        <v>117</v>
      </c>
      <c r="B14" s="37"/>
      <c r="C14" s="108" t="s">
        <v>14</v>
      </c>
      <c r="D14" s="108"/>
      <c r="E14" s="108" t="s">
        <v>14</v>
      </c>
      <c r="F14" s="37"/>
      <c r="G14" s="113"/>
      <c r="H14" s="113"/>
      <c r="I14" s="113"/>
    </row>
    <row r="15" spans="1:9" ht="15.75">
      <c r="A15" s="37"/>
      <c r="B15" s="37"/>
      <c r="C15" s="108"/>
      <c r="D15" s="108"/>
      <c r="E15" s="108" t="s">
        <v>14</v>
      </c>
      <c r="F15" s="37"/>
      <c r="G15" s="113"/>
      <c r="H15" s="113"/>
      <c r="I15" s="113"/>
    </row>
    <row r="16" spans="1:9" ht="15.75">
      <c r="A16" s="37" t="s">
        <v>85</v>
      </c>
      <c r="B16" s="37"/>
      <c r="C16" s="108" t="s">
        <v>14</v>
      </c>
      <c r="D16" s="108"/>
      <c r="E16" s="108" t="s">
        <v>14</v>
      </c>
      <c r="F16" s="37"/>
      <c r="G16" s="113">
        <v>25288</v>
      </c>
      <c r="H16" s="113"/>
      <c r="I16" s="113">
        <f>G16</f>
        <v>25288</v>
      </c>
    </row>
    <row r="17" spans="1:9" ht="15.75">
      <c r="A17" s="37"/>
      <c r="B17" s="37"/>
      <c r="C17" s="108"/>
      <c r="D17" s="108"/>
      <c r="E17" s="108" t="s">
        <v>14</v>
      </c>
      <c r="F17" s="37"/>
      <c r="G17" s="113"/>
      <c r="H17" s="113"/>
      <c r="I17" s="113"/>
    </row>
    <row r="18" spans="1:9" ht="15.75">
      <c r="A18" s="37" t="s">
        <v>86</v>
      </c>
      <c r="B18" s="37"/>
      <c r="C18" s="108" t="s">
        <v>14</v>
      </c>
      <c r="D18" s="108"/>
      <c r="E18" s="108" t="s">
        <v>14</v>
      </c>
      <c r="F18" s="37"/>
      <c r="G18" s="113"/>
      <c r="H18" s="113"/>
      <c r="I18" s="113"/>
    </row>
    <row r="19" spans="1:9" ht="15.75">
      <c r="A19" s="37" t="s">
        <v>87</v>
      </c>
      <c r="B19" s="37"/>
      <c r="C19" s="108"/>
      <c r="D19" s="108"/>
      <c r="E19" s="108"/>
      <c r="F19" s="37"/>
      <c r="G19" s="113"/>
      <c r="H19" s="113"/>
      <c r="I19" s="113"/>
    </row>
    <row r="20" spans="1:9" ht="26.25">
      <c r="A20" s="106" t="s">
        <v>88</v>
      </c>
      <c r="B20" s="37"/>
      <c r="C20" s="108" t="s">
        <v>14</v>
      </c>
      <c r="D20" s="108"/>
      <c r="E20" s="108" t="s">
        <v>14</v>
      </c>
      <c r="F20" s="37"/>
      <c r="G20" s="113">
        <v>-3862</v>
      </c>
      <c r="H20" s="113"/>
      <c r="I20" s="113">
        <f>G20</f>
        <v>-3862</v>
      </c>
    </row>
    <row r="21" spans="1:9" ht="15.75">
      <c r="A21" s="37"/>
      <c r="B21" s="37"/>
      <c r="C21" s="108"/>
      <c r="D21" s="108"/>
      <c r="E21" s="108"/>
      <c r="F21" s="37"/>
      <c r="G21" s="113"/>
      <c r="H21" s="113"/>
      <c r="I21" s="113"/>
    </row>
    <row r="22" spans="1:9" ht="15.75">
      <c r="A22" s="107" t="s">
        <v>141</v>
      </c>
      <c r="B22" s="37"/>
      <c r="C22" s="109" t="s">
        <v>14</v>
      </c>
      <c r="D22" s="108"/>
      <c r="E22" s="109" t="s">
        <v>14</v>
      </c>
      <c r="F22" s="37"/>
      <c r="G22" s="52">
        <f>G11+G16+G20</f>
        <v>52396</v>
      </c>
      <c r="H22" s="113"/>
      <c r="I22" s="52">
        <f>G22</f>
        <v>52396</v>
      </c>
    </row>
    <row r="23" spans="1:9" ht="26.25">
      <c r="A23" s="106" t="s">
        <v>83</v>
      </c>
      <c r="B23" s="37"/>
      <c r="C23" s="108" t="s">
        <v>14</v>
      </c>
      <c r="D23" s="108"/>
      <c r="E23" s="108" t="s">
        <v>14</v>
      </c>
      <c r="F23" s="37"/>
      <c r="G23" s="113"/>
      <c r="H23" s="113"/>
      <c r="I23" s="113"/>
    </row>
    <row r="24" spans="1:9" ht="26.25">
      <c r="A24" s="106" t="s">
        <v>84</v>
      </c>
      <c r="B24" s="37"/>
      <c r="C24" s="108" t="s">
        <v>14</v>
      </c>
      <c r="D24" s="108"/>
      <c r="E24" s="108" t="s">
        <v>14</v>
      </c>
      <c r="F24" s="37"/>
      <c r="G24" s="113"/>
      <c r="H24" s="113"/>
      <c r="I24" s="113"/>
    </row>
    <row r="25" spans="1:9" ht="39">
      <c r="A25" s="106" t="s">
        <v>117</v>
      </c>
      <c r="B25" s="37"/>
      <c r="C25" s="108" t="s">
        <v>14</v>
      </c>
      <c r="D25" s="108"/>
      <c r="E25" s="108" t="s">
        <v>14</v>
      </c>
      <c r="F25" s="37"/>
      <c r="G25" s="113"/>
      <c r="H25" s="113"/>
      <c r="I25" s="113"/>
    </row>
    <row r="26" spans="1:9" ht="15.75">
      <c r="A26" s="37"/>
      <c r="B26" s="37"/>
      <c r="C26" s="108"/>
      <c r="D26" s="108"/>
      <c r="E26" s="108" t="s">
        <v>14</v>
      </c>
      <c r="F26" s="37"/>
      <c r="G26" s="113"/>
      <c r="H26" s="113"/>
      <c r="I26" s="113"/>
    </row>
    <row r="27" spans="1:9" ht="15.75">
      <c r="A27" s="37" t="s">
        <v>85</v>
      </c>
      <c r="B27" s="37"/>
      <c r="C27" s="108" t="s">
        <v>14</v>
      </c>
      <c r="D27" s="108"/>
      <c r="E27" s="108" t="s">
        <v>14</v>
      </c>
      <c r="F27" s="37"/>
      <c r="G27" s="113">
        <f>'отчет о прибыли'!E25</f>
        <v>32619</v>
      </c>
      <c r="H27" s="113"/>
      <c r="I27" s="113">
        <f>G27</f>
        <v>32619</v>
      </c>
    </row>
    <row r="28" spans="1:9" ht="15.75">
      <c r="A28" s="37"/>
      <c r="B28" s="37"/>
      <c r="C28" s="108"/>
      <c r="D28" s="108"/>
      <c r="E28" s="108" t="s">
        <v>14</v>
      </c>
      <c r="F28" s="37"/>
      <c r="G28" s="113"/>
      <c r="H28" s="113"/>
      <c r="I28" s="113"/>
    </row>
    <row r="29" spans="1:9" ht="15.75">
      <c r="A29" s="37" t="s">
        <v>86</v>
      </c>
      <c r="B29" s="37"/>
      <c r="C29" s="108" t="s">
        <v>14</v>
      </c>
      <c r="D29" s="108"/>
      <c r="E29" s="108" t="s">
        <v>14</v>
      </c>
      <c r="F29" s="37"/>
      <c r="G29" s="113"/>
      <c r="H29" s="113"/>
      <c r="I29" s="113"/>
    </row>
    <row r="30" spans="1:9" ht="15.75">
      <c r="A30" s="37" t="s">
        <v>87</v>
      </c>
      <c r="B30" s="37"/>
      <c r="C30" s="108"/>
      <c r="D30" s="108"/>
      <c r="E30" s="108"/>
      <c r="F30" s="37"/>
      <c r="G30" s="113"/>
      <c r="H30" s="113"/>
      <c r="I30" s="113"/>
    </row>
    <row r="31" spans="1:9" ht="26.25">
      <c r="A31" s="106" t="s">
        <v>88</v>
      </c>
      <c r="B31" s="37"/>
      <c r="C31" s="108" t="s">
        <v>14</v>
      </c>
      <c r="D31" s="108"/>
      <c r="E31" s="108" t="s">
        <v>14</v>
      </c>
      <c r="F31" s="37"/>
      <c r="G31" s="113">
        <v>-25288</v>
      </c>
      <c r="H31" s="113"/>
      <c r="I31" s="113">
        <f>G31</f>
        <v>-25288</v>
      </c>
    </row>
    <row r="32" spans="1:9" ht="15.75">
      <c r="A32" s="37"/>
      <c r="B32" s="37"/>
      <c r="C32" s="108"/>
      <c r="D32" s="108"/>
      <c r="E32" s="108"/>
      <c r="F32" s="37"/>
      <c r="G32" s="113"/>
      <c r="H32" s="113"/>
      <c r="I32" s="113"/>
    </row>
    <row r="33" spans="1:9" ht="15.75">
      <c r="A33" s="107" t="s">
        <v>144</v>
      </c>
      <c r="B33" s="37"/>
      <c r="C33" s="109" t="s">
        <v>14</v>
      </c>
      <c r="D33" s="108"/>
      <c r="E33" s="109" t="s">
        <v>14</v>
      </c>
      <c r="F33" s="37"/>
      <c r="G33" s="52">
        <f>G22+G27+G31</f>
        <v>59727</v>
      </c>
      <c r="H33" s="113"/>
      <c r="I33" s="52">
        <f>G33</f>
        <v>59727</v>
      </c>
    </row>
    <row r="34" spans="1:9" ht="15.75">
      <c r="A34" s="116"/>
      <c r="B34" s="37"/>
      <c r="C34" s="136"/>
      <c r="D34" s="108"/>
      <c r="E34" s="136"/>
      <c r="F34" s="37"/>
      <c r="G34" s="12"/>
      <c r="H34" s="113"/>
      <c r="I34" s="12"/>
    </row>
    <row r="35" spans="1:9" ht="12.75">
      <c r="A35" s="37" t="s">
        <v>78</v>
      </c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37" t="s">
        <v>52</v>
      </c>
      <c r="B37" s="37"/>
      <c r="C37" s="37"/>
      <c r="D37" s="37"/>
      <c r="E37" s="37" t="s">
        <v>89</v>
      </c>
      <c r="F37" s="37"/>
      <c r="G37" s="37"/>
      <c r="H37" s="37"/>
      <c r="I37" s="37"/>
    </row>
    <row r="38" spans="1:9" ht="12.7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37" t="s">
        <v>90</v>
      </c>
      <c r="B39" s="37"/>
      <c r="C39" s="37"/>
      <c r="D39" s="37"/>
      <c r="E39" s="37" t="s">
        <v>91</v>
      </c>
      <c r="F39" s="37"/>
      <c r="G39" s="37"/>
      <c r="H39" s="37"/>
      <c r="I39" s="37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workbookViewId="0" topLeftCell="A1">
      <selection activeCell="A1" sqref="A1"/>
    </sheetView>
  </sheetViews>
  <sheetFormatPr defaultColWidth="9.00390625" defaultRowHeight="12.75"/>
  <cols>
    <col min="1" max="1" width="40.75390625" style="0" customWidth="1"/>
    <col min="2" max="2" width="13.75390625" style="0" customWidth="1"/>
    <col min="3" max="3" width="13.25390625" style="0" customWidth="1"/>
  </cols>
  <sheetData>
    <row r="4" spans="1:3" ht="12.75">
      <c r="A4" s="40" t="s">
        <v>93</v>
      </c>
      <c r="B4" s="37"/>
      <c r="C4" s="37"/>
    </row>
    <row r="5" spans="1:3" ht="12.75">
      <c r="A5" s="40" t="s">
        <v>152</v>
      </c>
      <c r="B5" s="37"/>
      <c r="C5" s="37"/>
    </row>
    <row r="6" spans="1:3" ht="13.5" thickBot="1">
      <c r="A6" s="40"/>
      <c r="B6" s="37"/>
      <c r="C6" s="37"/>
    </row>
    <row r="7" spans="1:3" ht="39" thickBot="1">
      <c r="A7" s="86" t="s">
        <v>94</v>
      </c>
      <c r="B7" s="87" t="s">
        <v>95</v>
      </c>
      <c r="C7" s="87" t="s">
        <v>96</v>
      </c>
    </row>
    <row r="8" spans="1:3" ht="26.25" thickBot="1">
      <c r="A8" s="88" t="s">
        <v>97</v>
      </c>
      <c r="B8" s="89" t="s">
        <v>98</v>
      </c>
      <c r="C8" s="90">
        <v>0.06</v>
      </c>
    </row>
    <row r="9" spans="1:3" ht="26.25" thickBot="1">
      <c r="A9" s="88" t="s">
        <v>99</v>
      </c>
      <c r="B9" s="89" t="s">
        <v>100</v>
      </c>
      <c r="C9" s="90">
        <v>0.001</v>
      </c>
    </row>
    <row r="10" spans="1:3" ht="26.25" thickBot="1">
      <c r="A10" s="88" t="s">
        <v>101</v>
      </c>
      <c r="B10" s="89" t="s">
        <v>102</v>
      </c>
      <c r="C10" s="90">
        <v>0</v>
      </c>
    </row>
    <row r="11" spans="1:3" ht="26.25" thickBot="1">
      <c r="A11" s="88" t="s">
        <v>103</v>
      </c>
      <c r="B11" s="89" t="s">
        <v>100</v>
      </c>
      <c r="C11" s="90">
        <v>0.002</v>
      </c>
    </row>
    <row r="12" spans="1:3" ht="26.25" thickBot="1">
      <c r="A12" s="91" t="s">
        <v>104</v>
      </c>
      <c r="B12" s="89" t="s">
        <v>105</v>
      </c>
      <c r="C12" s="90">
        <v>0.345</v>
      </c>
    </row>
    <row r="13" spans="1:3" ht="26.25" thickBot="1">
      <c r="A13" s="91" t="s">
        <v>106</v>
      </c>
      <c r="B13" s="89" t="s">
        <v>107</v>
      </c>
      <c r="C13" s="90">
        <v>0.248</v>
      </c>
    </row>
    <row r="14" spans="1:3" ht="13.5" thickBot="1">
      <c r="A14" s="91" t="s">
        <v>108</v>
      </c>
      <c r="B14" s="89" t="s">
        <v>109</v>
      </c>
      <c r="C14" s="90">
        <v>0.203</v>
      </c>
    </row>
    <row r="15" spans="1:3" ht="13.5" thickBot="1">
      <c r="A15" s="91" t="s">
        <v>110</v>
      </c>
      <c r="B15" s="86" t="s">
        <v>111</v>
      </c>
      <c r="C15" s="92">
        <v>0.462</v>
      </c>
    </row>
    <row r="16" spans="1:3" ht="26.25" thickBot="1">
      <c r="A16" s="91" t="s">
        <v>112</v>
      </c>
      <c r="B16" s="93" t="s">
        <v>98</v>
      </c>
      <c r="C16" s="132">
        <v>0</v>
      </c>
    </row>
    <row r="17" spans="1:3" ht="39" thickBot="1">
      <c r="A17" s="91" t="s">
        <v>113</v>
      </c>
      <c r="B17" s="94" t="s">
        <v>114</v>
      </c>
      <c r="C17" s="133">
        <v>0</v>
      </c>
    </row>
    <row r="18" spans="1:3" ht="12.75">
      <c r="A18" s="37"/>
      <c r="B18" s="37"/>
      <c r="C18" s="37"/>
    </row>
    <row r="19" spans="1:3" ht="12.75">
      <c r="A19" s="37"/>
      <c r="B19" s="37"/>
      <c r="C19" s="37"/>
    </row>
    <row r="20" spans="1:4" ht="12.75">
      <c r="A20" s="65" t="s">
        <v>115</v>
      </c>
      <c r="B20" s="65"/>
      <c r="C20" s="65"/>
      <c r="D20" s="85"/>
    </row>
    <row r="21" spans="1:4" ht="12.75">
      <c r="A21" s="65"/>
      <c r="B21" s="65"/>
      <c r="C21" s="65"/>
      <c r="D21" s="85"/>
    </row>
    <row r="22" spans="1:4" ht="12.75">
      <c r="A22" s="65" t="s">
        <v>116</v>
      </c>
      <c r="B22" s="65"/>
      <c r="C22" s="65"/>
      <c r="D22" s="85"/>
    </row>
    <row r="23" spans="1:3" ht="12.75">
      <c r="A23" s="37"/>
      <c r="B23" s="37"/>
      <c r="C23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NBP</cp:lastModifiedBy>
  <cp:lastPrinted>2009-01-15T17:05:23Z</cp:lastPrinted>
  <dcterms:created xsi:type="dcterms:W3CDTF">2006-02-27T11:33:30Z</dcterms:created>
  <dcterms:modified xsi:type="dcterms:W3CDTF">2009-01-23T06:54:00Z</dcterms:modified>
  <cp:category/>
  <cp:version/>
  <cp:contentType/>
  <cp:contentStatus/>
</cp:coreProperties>
</file>